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oekr\Downloads\"/>
    </mc:Choice>
  </mc:AlternateContent>
  <xr:revisionPtr revIDLastSave="0" documentId="13_ncr:1_{F13735FE-3AF4-413B-ADD9-D017820FC50F}" xr6:coauthVersionLast="47" xr6:coauthVersionMax="47" xr10:uidLastSave="{00000000-0000-0000-0000-000000000000}"/>
  <bookViews>
    <workbookView xWindow="-110" yWindow="-110" windowWidth="19420" windowHeight="10300" firstSheet="2" activeTab="2" xr2:uid="{9C7C33C5-72FE-4F98-9379-ED4EC9157D0D}"/>
  </bookViews>
  <sheets>
    <sheet name="Aangeleverd Gemert" sheetId="1" state="hidden" r:id="rId1"/>
    <sheet name="Zonder opmaak" sheetId="5" state="hidden" r:id="rId2"/>
    <sheet name="Lege rekentool" sheetId="7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3" i="7" l="1"/>
  <c r="H33" i="7"/>
  <c r="M33" i="7" s="1"/>
  <c r="H32" i="7"/>
  <c r="M32" i="7" s="1"/>
  <c r="H31" i="7"/>
  <c r="M31" i="7" s="1"/>
  <c r="C18" i="7"/>
  <c r="C11" i="7" s="1"/>
  <c r="C13" i="7" s="1"/>
  <c r="M30" i="7"/>
  <c r="N30" i="7"/>
  <c r="M25" i="7"/>
  <c r="N25" i="7"/>
  <c r="M26" i="7"/>
  <c r="N26" i="7"/>
  <c r="M27" i="7"/>
  <c r="N27" i="7"/>
  <c r="M28" i="7"/>
  <c r="N28" i="7"/>
  <c r="M29" i="7"/>
  <c r="N29" i="7"/>
  <c r="N31" i="7"/>
  <c r="N38" i="7"/>
  <c r="M38" i="7"/>
  <c r="N36" i="7"/>
  <c r="M36" i="7"/>
  <c r="N35" i="7"/>
  <c r="M35" i="7"/>
  <c r="N33" i="7"/>
  <c r="N32" i="7"/>
  <c r="B44" i="5"/>
  <c r="B41" i="5"/>
  <c r="B11" i="5"/>
  <c r="M37" i="5"/>
  <c r="M27" i="5"/>
  <c r="M28" i="5"/>
  <c r="M29" i="5"/>
  <c r="M30" i="5"/>
  <c r="M31" i="5"/>
  <c r="M32" i="5"/>
  <c r="M33" i="5"/>
  <c r="M34" i="5"/>
  <c r="M35" i="5"/>
  <c r="M36" i="5"/>
  <c r="M26" i="5"/>
  <c r="L37" i="5"/>
  <c r="L35" i="5"/>
  <c r="L36" i="5"/>
  <c r="L34" i="5"/>
  <c r="L27" i="5"/>
  <c r="L28" i="5"/>
  <c r="L29" i="5"/>
  <c r="L30" i="5"/>
  <c r="L31" i="5"/>
  <c r="L32" i="5"/>
  <c r="L33" i="5"/>
  <c r="L26" i="5"/>
  <c r="D65" i="1"/>
  <c r="K71" i="1"/>
  <c r="K78" i="1" s="1"/>
  <c r="K59" i="1"/>
  <c r="K60" i="1"/>
  <c r="K61" i="1"/>
  <c r="K62" i="1"/>
  <c r="K58" i="1"/>
  <c r="K64" i="1" s="1"/>
  <c r="D106" i="1"/>
  <c r="D92" i="1"/>
  <c r="D79" i="1"/>
  <c r="D49" i="1"/>
  <c r="K48" i="1"/>
  <c r="D48" i="1"/>
  <c r="D51" i="1" s="1"/>
  <c r="K47" i="1"/>
  <c r="K46" i="1"/>
  <c r="K45" i="1"/>
  <c r="K44" i="1"/>
  <c r="K43" i="1"/>
  <c r="K50" i="1" s="1"/>
  <c r="D10" i="1"/>
  <c r="D36" i="1"/>
  <c r="D23" i="1"/>
  <c r="K35" i="1"/>
  <c r="D35" i="1"/>
  <c r="D38" i="1" s="1"/>
  <c r="K34" i="1"/>
  <c r="K33" i="1"/>
  <c r="K32" i="1"/>
  <c r="K31" i="1"/>
  <c r="K30" i="1"/>
  <c r="K37" i="1" s="1"/>
  <c r="K22" i="1"/>
  <c r="D22" i="1"/>
  <c r="D25" i="1" s="1"/>
  <c r="K21" i="1"/>
  <c r="K20" i="1"/>
  <c r="K19" i="1"/>
  <c r="K18" i="1"/>
  <c r="K17" i="1"/>
  <c r="K24" i="1" s="1"/>
  <c r="K5" i="1"/>
  <c r="K6" i="1"/>
  <c r="K7" i="1"/>
  <c r="K8" i="1"/>
  <c r="K9" i="1"/>
  <c r="K4" i="1"/>
  <c r="K11" i="1" s="1"/>
  <c r="D9" i="1"/>
  <c r="D12" i="1" s="1"/>
  <c r="C14" i="7" l="1"/>
  <c r="M39" i="7"/>
  <c r="N39" i="7"/>
  <c r="C12" i="7"/>
  <c r="C15" i="7" s="1"/>
  <c r="C19" i="7" s="1"/>
  <c r="B15" i="5"/>
  <c r="L38" i="5"/>
  <c r="M38" i="5"/>
  <c r="C20" i="7" l="1"/>
  <c r="C46" i="7"/>
  <c r="B18" i="5"/>
  <c r="B16" i="5"/>
  <c r="B17" i="5"/>
  <c r="C47" i="7" l="1"/>
  <c r="B19" i="5"/>
  <c r="B45" i="5" s="1"/>
  <c r="B12" i="5" l="1"/>
  <c r="B22" i="5" s="1"/>
</calcChain>
</file>

<file path=xl/sharedStrings.xml><?xml version="1.0" encoding="utf-8"?>
<sst xmlns="http://schemas.openxmlformats.org/spreadsheetml/2006/main" count="534" uniqueCount="128">
  <si>
    <t>Groennorm Komweg-Haageijk</t>
  </si>
  <si>
    <t>Realisatie</t>
  </si>
  <si>
    <t>Plangebied</t>
  </si>
  <si>
    <t>m2</t>
  </si>
  <si>
    <t>Gras</t>
  </si>
  <si>
    <t>Aantal woningen</t>
  </si>
  <si>
    <t>bomen (1e orde)</t>
  </si>
  <si>
    <t>Groennorm per woning</t>
  </si>
  <si>
    <t>m2/woning</t>
  </si>
  <si>
    <t>bomen (2e orde)</t>
  </si>
  <si>
    <t>Weg te nemen verharding (gebouwen en verharding)</t>
  </si>
  <si>
    <t>groendak</t>
  </si>
  <si>
    <t>Gevelgroen</t>
  </si>
  <si>
    <t>OF</t>
  </si>
  <si>
    <t>Groennorm incl. 100% sloop verharding</t>
  </si>
  <si>
    <t>Hagen,opgaand groen</t>
  </si>
  <si>
    <t xml:space="preserve">m </t>
  </si>
  <si>
    <t>25% plangebied</t>
  </si>
  <si>
    <t>Nieuwe groennorm (hoogste van de twee)</t>
  </si>
  <si>
    <t>Verg.: groennorm geldend voor plan (na saldering sloop)</t>
  </si>
  <si>
    <t xml:space="preserve">Conclusie </t>
  </si>
  <si>
    <t>Dezelfde hoeveelheid groen die wij nu ook hebben geaccepteerd zou acceptabel zijn zonder de noodzaak van een stoting in het groenfonds.</t>
  </si>
  <si>
    <t>Groennorm Virmundtstraat</t>
  </si>
  <si>
    <t>Conclusie</t>
  </si>
  <si>
    <t>Groennorm Molenakkers 2</t>
  </si>
  <si>
    <t>Met dezelfde hoeveelheid groen zou er een storting van € 75.000  (? Moet dit niet zijn 601-339* 187= € 49.000,-) moeten worden gedaan in plaats van € 200.000.</t>
  </si>
  <si>
    <t>Groennorm Axis</t>
  </si>
  <si>
    <t>Verg.: groennorm geldend voor plan (geen saldering sloop)</t>
  </si>
  <si>
    <t>Met de nieuwe groennorm kan bijna alle vereiste groen worden gerealiseerd</t>
  </si>
  <si>
    <t>Groennorm Roessel 6</t>
  </si>
  <si>
    <t>Verg.: groennorm geldend voor plan</t>
  </si>
  <si>
    <t>hoeveel bomen mogen worden meegerekend?</t>
  </si>
  <si>
    <t>Groennorm De Berken</t>
  </si>
  <si>
    <t>volgens nieuwe eis is veel meer groen nodig</t>
  </si>
  <si>
    <t>Groennorm Paterslaan</t>
  </si>
  <si>
    <t>Groennorm Roessel 2</t>
  </si>
  <si>
    <t>Nog toevoegen</t>
  </si>
  <si>
    <t>Waarderingsfactoren:</t>
  </si>
  <si>
    <t>Gras: 1</t>
  </si>
  <si>
    <t xml:space="preserve">Kruidenrijk/bloemrijk grasland: 2 </t>
  </si>
  <si>
    <t>Gevelgroen nietgrondgebonden: 4</t>
  </si>
  <si>
    <t>gevelgroen grondgebonden: 1</t>
  </si>
  <si>
    <t>Alleen gele vlakken invoeren</t>
  </si>
  <si>
    <t>aantal</t>
  </si>
  <si>
    <t>Kruiden/bloemrijk gras</t>
  </si>
  <si>
    <t>Vaste planten</t>
  </si>
  <si>
    <t>Struiken en heesters</t>
  </si>
  <si>
    <t>Dakgroen</t>
  </si>
  <si>
    <t>Hagen</t>
  </si>
  <si>
    <t>per strekkende meter</t>
  </si>
  <si>
    <t>per m2</t>
  </si>
  <si>
    <t>Gevelgroen grondgebonden na 5 jaar</t>
  </si>
  <si>
    <t>Gevelgroen niet-grondgebonden na 5 jaar</t>
  </si>
  <si>
    <t>Groenorm</t>
  </si>
  <si>
    <t>Wooneenheden</t>
  </si>
  <si>
    <t>Groennorm waarde</t>
  </si>
  <si>
    <t>Gesloopte verharding</t>
  </si>
  <si>
    <t>Geldende groennorm</t>
  </si>
  <si>
    <t>Toetsing</t>
  </si>
  <si>
    <t>&lt;25% van plangebied?</t>
  </si>
  <si>
    <t>25-50% van plangebied?</t>
  </si>
  <si>
    <t>&gt;50% van plangebied?</t>
  </si>
  <si>
    <t>Te toetsen groennorm</t>
  </si>
  <si>
    <t>Groenwaardering</t>
  </si>
  <si>
    <t>Voldaan aan groennorm?</t>
  </si>
  <si>
    <t>Bestaand</t>
  </si>
  <si>
    <t>Nieuw</t>
  </si>
  <si>
    <t>Robuuste zones</t>
  </si>
  <si>
    <t>Groen in plangebied</t>
  </si>
  <si>
    <t>Bomen 1e orde</t>
  </si>
  <si>
    <t>Bomen 2e orde</t>
  </si>
  <si>
    <t>Bomen 3e orde</t>
  </si>
  <si>
    <t>per boom</t>
  </si>
  <si>
    <t>aantal bomen</t>
  </si>
  <si>
    <t>Groenscore</t>
  </si>
  <si>
    <t>Behouden</t>
  </si>
  <si>
    <t>Aangelegd</t>
  </si>
  <si>
    <t>Opgetelde groenscore</t>
  </si>
  <si>
    <t>75 m2 per wooneenheid</t>
  </si>
  <si>
    <t>Totaal oppervlakte plangebied</t>
  </si>
  <si>
    <t>75 m2 per wooneenheid minus sloop, correctie naar 25-50% van plangebied</t>
  </si>
  <si>
    <t>Toetsing laagste</t>
  </si>
  <si>
    <t>Gecorrigeerde groennorm</t>
  </si>
  <si>
    <t>Correctie bij sloop</t>
  </si>
  <si>
    <t>=ALS(B10&lt;=B7*0,25;B7*0,25;ALS(EN(B10&gt;B7*0,25; B10&lt;B7*0,5);B4*B5;ALS(B10&gt;=B7*0,5;B7*0,5)))</t>
  </si>
  <si>
    <t>75 m2 minus verharding</t>
  </si>
  <si>
    <t>toetsing</t>
  </si>
  <si>
    <t>Storting Groenfonds</t>
  </si>
  <si>
    <t>Afkoop</t>
  </si>
  <si>
    <t>Totale groenwaarde</t>
  </si>
  <si>
    <t>Rekentool Groennorm Gemert-Bakel</t>
  </si>
  <si>
    <t>€</t>
  </si>
  <si>
    <t>Grondgebonden groen</t>
  </si>
  <si>
    <t>per m</t>
  </si>
  <si>
    <t>Niet-grondgebonden groen</t>
  </si>
  <si>
    <t>Groenblauwe structuren</t>
  </si>
  <si>
    <t>Eindtoetsing</t>
  </si>
  <si>
    <t>Grasland</t>
  </si>
  <si>
    <t>Kruiden/bloemrijk grasland</t>
  </si>
  <si>
    <t>Type groen</t>
  </si>
  <si>
    <r>
      <t>m</t>
    </r>
    <r>
      <rPr>
        <i/>
        <vertAlign val="superscript"/>
        <sz val="11"/>
        <color theme="1"/>
        <rFont val="Futura Std Book"/>
        <family val="2"/>
      </rPr>
      <t>2</t>
    </r>
  </si>
  <si>
    <r>
      <t>m</t>
    </r>
    <r>
      <rPr>
        <i/>
        <vertAlign val="superscript"/>
        <sz val="11"/>
        <color theme="1"/>
        <rFont val="Futura Std Book"/>
        <family val="2"/>
      </rPr>
      <t>2</t>
    </r>
    <r>
      <rPr>
        <sz val="11"/>
        <color theme="1"/>
        <rFont val="Calibri"/>
        <family val="2"/>
        <scheme val="minor"/>
      </rPr>
      <t/>
    </r>
  </si>
  <si>
    <r>
      <t>per m</t>
    </r>
    <r>
      <rPr>
        <i/>
        <vertAlign val="superscript"/>
        <sz val="11"/>
        <color theme="1"/>
        <rFont val="Futura Std Book"/>
        <family val="2"/>
      </rPr>
      <t>2</t>
    </r>
  </si>
  <si>
    <r>
      <t>75 m</t>
    </r>
    <r>
      <rPr>
        <vertAlign val="superscript"/>
        <sz val="11"/>
        <color theme="1"/>
        <rFont val="Futura Std Book"/>
        <family val="2"/>
      </rPr>
      <t>2</t>
    </r>
    <r>
      <rPr>
        <sz val="11"/>
        <color theme="1"/>
        <rFont val="Futura Std Book"/>
        <family val="2"/>
      </rPr>
      <t xml:space="preserve"> per wooneenheid</t>
    </r>
  </si>
  <si>
    <t>m</t>
  </si>
  <si>
    <t>Groennorm per wooneenheid</t>
  </si>
  <si>
    <t>Aangrenzende hagen*</t>
  </si>
  <si>
    <t>Totale groenscore</t>
  </si>
  <si>
    <t>Vaste planten en gevelgroen</t>
  </si>
  <si>
    <t>Totaal oppervlakte</t>
  </si>
  <si>
    <r>
      <t>75 m</t>
    </r>
    <r>
      <rPr>
        <vertAlign val="superscript"/>
        <sz val="11"/>
        <color theme="1"/>
        <rFont val="Futura Std Book"/>
        <family val="2"/>
      </rPr>
      <t>2</t>
    </r>
    <r>
      <rPr>
        <sz val="11"/>
        <color theme="1"/>
        <rFont val="Futura Std Book"/>
        <family val="2"/>
      </rPr>
      <t xml:space="preserve"> minus sloop</t>
    </r>
  </si>
  <si>
    <t>*Indien in koopcontract als kettingbeding opgenomen</t>
  </si>
  <si>
    <t>Gesloopte verharding &amp; bebouwing</t>
  </si>
  <si>
    <t>Bomen 1e orde 
  (min. maat 20-25 cm)</t>
  </si>
  <si>
    <t>Bomen 2e orde
  (min. maat 18-20 cm)</t>
  </si>
  <si>
    <t>Bomen 3e orde
  (min. maat 14-16 cm)</t>
  </si>
  <si>
    <t>Rekentool Groennorm 2.0</t>
  </si>
  <si>
    <t>Waarde</t>
  </si>
  <si>
    <r>
      <t>per 75 m</t>
    </r>
    <r>
      <rPr>
        <i/>
        <vertAlign val="superscript"/>
        <sz val="11"/>
        <color theme="1"/>
        <rFont val="Futura Std Book"/>
        <family val="2"/>
      </rPr>
      <t>2</t>
    </r>
  </si>
  <si>
    <t>Wadi met min. kruiden/ bloemrijk grasland</t>
  </si>
  <si>
    <t>Projectgebied</t>
  </si>
  <si>
    <r>
      <t>75 m</t>
    </r>
    <r>
      <rPr>
        <vertAlign val="superscript"/>
        <sz val="11"/>
        <color theme="1"/>
        <rFont val="Futura Std Book"/>
        <family val="2"/>
      </rPr>
      <t>2</t>
    </r>
    <r>
      <rPr>
        <sz val="11"/>
        <color theme="1"/>
        <rFont val="Futura Std Book"/>
        <family val="2"/>
      </rPr>
      <t xml:space="preserve"> per wooneenheid minus sloop met correctie naar 25-50% van projectgebied</t>
    </r>
  </si>
  <si>
    <r>
      <rPr>
        <sz val="11"/>
        <color theme="1"/>
        <rFont val="Calibri"/>
        <family val="2"/>
      </rPr>
      <t>≤</t>
    </r>
    <r>
      <rPr>
        <sz val="11"/>
        <color theme="1"/>
        <rFont val="Futura Std Book"/>
        <family val="2"/>
      </rPr>
      <t>25% van projectgebied?</t>
    </r>
  </si>
  <si>
    <t>25-50% van projectgebied?</t>
  </si>
  <si>
    <r>
      <rPr>
        <sz val="11"/>
        <color theme="1"/>
        <rFont val="Calibri"/>
        <family val="2"/>
      </rPr>
      <t>≥</t>
    </r>
    <r>
      <rPr>
        <sz val="11"/>
        <color theme="1"/>
        <rFont val="Futura Std Book"/>
        <family val="2"/>
      </rPr>
      <t>50% van projectgebied?</t>
    </r>
  </si>
  <si>
    <t>Correctie naar 25-50% bij sloop</t>
  </si>
  <si>
    <t>Groen in projectgebied</t>
  </si>
  <si>
    <t>Heesters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</si>
</sst>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€&quot;\ #,##0;[Red]&quot;€&quot;\ \-#,##0"/>
    <numFmt numFmtId="164" formatCode="&quot;€&quot;\ #,##0.00"/>
  </numFmts>
  <fonts count="2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Futura Std Book"/>
      <family val="2"/>
    </font>
    <font>
      <b/>
      <sz val="11"/>
      <color theme="1"/>
      <name val="Futura Std Book"/>
      <family val="2"/>
    </font>
    <font>
      <i/>
      <sz val="11"/>
      <color theme="1"/>
      <name val="Futura Std Book"/>
      <family val="2"/>
    </font>
    <font>
      <sz val="11"/>
      <color theme="2" tint="-9.9978637043366805E-2"/>
      <name val="Futura Std Book"/>
      <family val="2"/>
    </font>
    <font>
      <b/>
      <sz val="26"/>
      <color theme="1"/>
      <name val="Futura Std Book"/>
      <family val="2"/>
    </font>
    <font>
      <i/>
      <u/>
      <sz val="11"/>
      <color theme="1"/>
      <name val="Futura Std Book"/>
      <family val="2"/>
    </font>
    <font>
      <i/>
      <sz val="11"/>
      <color theme="0"/>
      <name val="Futura Std Book"/>
      <family val="2"/>
    </font>
    <font>
      <i/>
      <vertAlign val="superscript"/>
      <sz val="11"/>
      <color theme="1"/>
      <name val="Futura Std Book"/>
      <family val="2"/>
    </font>
    <font>
      <sz val="8"/>
      <name val="Calibri"/>
      <family val="2"/>
      <scheme val="minor"/>
    </font>
    <font>
      <vertAlign val="superscript"/>
      <sz val="11"/>
      <color theme="1"/>
      <name val="Futura Std Book"/>
      <family val="2"/>
    </font>
    <font>
      <sz val="11"/>
      <color theme="1"/>
      <name val="Calibri"/>
      <family val="2"/>
    </font>
    <font>
      <i/>
      <sz val="11"/>
      <color theme="2" tint="-0.499984740745262"/>
      <name val="Futura Std Book"/>
      <family val="2"/>
    </font>
    <font>
      <b/>
      <sz val="14"/>
      <color theme="0"/>
      <name val="Futura Std Book"/>
      <family val="2"/>
    </font>
    <font>
      <sz val="14"/>
      <color theme="1"/>
      <name val="Futura Std Book"/>
      <family val="2"/>
    </font>
    <font>
      <i/>
      <sz val="14"/>
      <color theme="1"/>
      <name val="Futura Std Book"/>
      <family val="2"/>
    </font>
    <font>
      <i/>
      <sz val="14"/>
      <color theme="0"/>
      <name val="Futura Std Book"/>
      <family val="2"/>
    </font>
    <font>
      <sz val="14"/>
      <color theme="0"/>
      <name val="Futura Std Book"/>
      <family val="2"/>
    </font>
    <font>
      <b/>
      <sz val="14"/>
      <color theme="1"/>
      <name val="Futura Std Book"/>
      <family val="2"/>
    </font>
    <font>
      <sz val="36"/>
      <color theme="1"/>
      <name val="Futura Std Book"/>
      <family val="2"/>
    </font>
    <font>
      <i/>
      <sz val="36"/>
      <color theme="1"/>
      <name val="Futura Std Book"/>
      <family val="2"/>
    </font>
    <font>
      <b/>
      <sz val="24"/>
      <color theme="1"/>
      <name val="Futura Std Book"/>
      <family val="2"/>
    </font>
    <font>
      <sz val="24"/>
      <color theme="1"/>
      <name val="Futura Std Book"/>
      <family val="2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9" tint="-0.499984740745262"/>
      </left>
      <right/>
      <top style="thin">
        <color theme="9" tint="-0.499984740745262"/>
      </top>
      <bottom/>
      <diagonal/>
    </border>
    <border>
      <left/>
      <right/>
      <top style="thin">
        <color theme="9" tint="-0.499984740745262"/>
      </top>
      <bottom/>
      <diagonal/>
    </border>
    <border>
      <left/>
      <right style="thin">
        <color theme="9" tint="-0.499984740745262"/>
      </right>
      <top style="thin">
        <color theme="9" tint="-0.499984740745262"/>
      </top>
      <bottom/>
      <diagonal/>
    </border>
    <border>
      <left style="thin">
        <color theme="9" tint="-0.499984740745262"/>
      </left>
      <right/>
      <top/>
      <bottom/>
      <diagonal/>
    </border>
    <border>
      <left/>
      <right style="thin">
        <color theme="9" tint="-0.499984740745262"/>
      </right>
      <top/>
      <bottom/>
      <diagonal/>
    </border>
    <border>
      <left style="thin">
        <color theme="9" tint="-0.499984740745262"/>
      </left>
      <right/>
      <top/>
      <bottom style="thin">
        <color theme="9" tint="-0.499984740745262"/>
      </bottom>
      <diagonal/>
    </border>
    <border>
      <left/>
      <right/>
      <top/>
      <bottom style="thin">
        <color theme="9" tint="-0.499984740745262"/>
      </bottom>
      <diagonal/>
    </border>
    <border>
      <left/>
      <right style="thin">
        <color theme="9" tint="-0.499984740745262"/>
      </right>
      <top/>
      <bottom style="thin">
        <color theme="9" tint="-0.499984740745262"/>
      </bottom>
      <diagonal/>
    </border>
    <border>
      <left style="thin">
        <color theme="9" tint="-0.499984740745262"/>
      </left>
      <right/>
      <top style="thin">
        <color theme="9" tint="-0.499984740745262"/>
      </top>
      <bottom style="thin">
        <color theme="9" tint="-0.499984740745262"/>
      </bottom>
      <diagonal/>
    </border>
    <border>
      <left/>
      <right/>
      <top style="thin">
        <color theme="9" tint="-0.499984740745262"/>
      </top>
      <bottom style="thin">
        <color theme="9" tint="-0.499984740745262"/>
      </bottom>
      <diagonal/>
    </border>
    <border>
      <left/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9" tint="-0.499984740745262"/>
      </left>
      <right/>
      <top/>
      <bottom style="medium">
        <color indexed="64"/>
      </bottom>
      <diagonal/>
    </border>
    <border>
      <left/>
      <right style="thin">
        <color theme="9" tint="-0.499984740745262"/>
      </right>
      <top/>
      <bottom style="medium">
        <color indexed="64"/>
      </bottom>
      <diagonal/>
    </border>
    <border>
      <left style="thin">
        <color theme="9" tint="-0.499984740745262"/>
      </left>
      <right/>
      <top/>
      <bottom style="thin">
        <color indexed="64"/>
      </bottom>
      <diagonal/>
    </border>
    <border>
      <left/>
      <right style="thin">
        <color theme="9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1" fontId="0" fillId="0" borderId="0" xfId="0" applyNumberFormat="1"/>
    <xf numFmtId="1" fontId="2" fillId="0" borderId="0" xfId="0" applyNumberFormat="1" applyFont="1"/>
    <xf numFmtId="0" fontId="4" fillId="0" borderId="0" xfId="0" applyFont="1"/>
    <xf numFmtId="0" fontId="5" fillId="0" borderId="0" xfId="0" applyFont="1"/>
    <xf numFmtId="0" fontId="0" fillId="2" borderId="0" xfId="0" applyFill="1"/>
    <xf numFmtId="0" fontId="0" fillId="3" borderId="0" xfId="0" applyFill="1"/>
    <xf numFmtId="0" fontId="6" fillId="0" borderId="0" xfId="0" applyFont="1"/>
    <xf numFmtId="0" fontId="7" fillId="0" borderId="0" xfId="0" applyFont="1"/>
    <xf numFmtId="0" fontId="7" fillId="0" borderId="1" xfId="0" applyFont="1" applyBorder="1"/>
    <xf numFmtId="0" fontId="6" fillId="0" borderId="0" xfId="0" quotePrefix="1" applyFont="1"/>
    <xf numFmtId="0" fontId="8" fillId="0" borderId="0" xfId="0" applyFont="1"/>
    <xf numFmtId="0" fontId="6" fillId="0" borderId="2" xfId="0" applyFont="1" applyBorder="1"/>
    <xf numFmtId="0" fontId="7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8" fillId="0" borderId="0" xfId="0" applyFont="1" applyAlignment="1">
      <alignment wrapText="1"/>
    </xf>
    <xf numFmtId="0" fontId="9" fillId="0" borderId="0" xfId="0" quotePrefix="1" applyFont="1"/>
    <xf numFmtId="0" fontId="6" fillId="0" borderId="0" xfId="0" applyFont="1" applyAlignment="1">
      <alignment horizontal="right"/>
    </xf>
    <xf numFmtId="0" fontId="8" fillId="0" borderId="0" xfId="0" quotePrefix="1" applyFont="1"/>
    <xf numFmtId="0" fontId="8" fillId="2" borderId="0" xfId="0" applyFont="1" applyFill="1" applyAlignment="1">
      <alignment wrapText="1"/>
    </xf>
    <xf numFmtId="0" fontId="8" fillId="0" borderId="2" xfId="0" applyFont="1" applyBorder="1"/>
    <xf numFmtId="0" fontId="11" fillId="0" borderId="0" xfId="0" applyFont="1"/>
    <xf numFmtId="0" fontId="6" fillId="2" borderId="0" xfId="0" applyFont="1" applyFill="1" applyProtection="1">
      <protection locked="0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7" borderId="10" xfId="0" applyFont="1" applyFill="1" applyBorder="1" applyAlignment="1">
      <alignment horizontal="center" vertical="center" wrapText="1"/>
    </xf>
    <xf numFmtId="0" fontId="8" fillId="0" borderId="0" xfId="0" quotePrefix="1" applyFont="1" applyAlignment="1">
      <alignment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9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18" fillId="5" borderId="5" xfId="0" applyFont="1" applyFill="1" applyBorder="1" applyAlignment="1">
      <alignment vertical="center" wrapText="1"/>
    </xf>
    <xf numFmtId="0" fontId="22" fillId="5" borderId="2" xfId="0" applyFont="1" applyFill="1" applyBorder="1" applyAlignment="1">
      <alignment vertical="center" wrapText="1"/>
    </xf>
    <xf numFmtId="0" fontId="20" fillId="0" borderId="0" xfId="0" quotePrefix="1" applyFont="1" applyAlignment="1">
      <alignment vertical="center" wrapText="1"/>
    </xf>
    <xf numFmtId="0" fontId="23" fillId="0" borderId="0" xfId="0" applyFont="1" applyAlignment="1">
      <alignment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7" fillId="0" borderId="9" xfId="0" applyFont="1" applyBorder="1" applyAlignment="1">
      <alignment vertical="center" wrapText="1"/>
    </xf>
    <xf numFmtId="0" fontId="12" fillId="5" borderId="0" xfId="0" applyFont="1" applyFill="1" applyAlignment="1">
      <alignment horizontal="center" vertical="center" wrapText="1"/>
    </xf>
    <xf numFmtId="0" fontId="11" fillId="4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4" borderId="0" xfId="0" applyFont="1" applyFill="1" applyAlignment="1">
      <alignment horizontal="center" vertical="center" wrapText="1"/>
    </xf>
    <xf numFmtId="0" fontId="12" fillId="5" borderId="17" xfId="0" applyFont="1" applyFill="1" applyBorder="1" applyAlignment="1">
      <alignment vertical="center" wrapText="1"/>
    </xf>
    <xf numFmtId="0" fontId="12" fillId="5" borderId="18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vertical="center"/>
    </xf>
    <xf numFmtId="0" fontId="8" fillId="4" borderId="18" xfId="0" applyFont="1" applyFill="1" applyBorder="1" applyAlignment="1">
      <alignment horizontal="center" vertical="center"/>
    </xf>
    <xf numFmtId="0" fontId="6" fillId="0" borderId="1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vertical="center" wrapText="1"/>
    </xf>
    <xf numFmtId="0" fontId="8" fillId="4" borderId="17" xfId="0" applyFont="1" applyFill="1" applyBorder="1" applyAlignment="1">
      <alignment vertical="center" wrapText="1"/>
    </xf>
    <xf numFmtId="0" fontId="8" fillId="4" borderId="18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4" borderId="17" xfId="0" applyFont="1" applyFill="1" applyBorder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8" fillId="0" borderId="26" xfId="0" applyFont="1" applyBorder="1" applyAlignment="1">
      <alignment horizontal="center" vertical="center" wrapText="1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 wrapText="1"/>
      <protection locked="0"/>
    </xf>
    <xf numFmtId="0" fontId="6" fillId="6" borderId="20" xfId="0" applyFont="1" applyFill="1" applyBorder="1" applyAlignment="1" applyProtection="1">
      <alignment horizontal="center" vertical="center" wrapText="1"/>
      <protection locked="0"/>
    </xf>
    <xf numFmtId="0" fontId="18" fillId="5" borderId="14" xfId="0" applyFont="1" applyFill="1" applyBorder="1" applyAlignment="1">
      <alignment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center" wrapText="1"/>
    </xf>
    <xf numFmtId="6" fontId="6" fillId="0" borderId="0" xfId="0" quotePrefix="1" applyNumberFormat="1" applyFont="1" applyAlignment="1" applyProtection="1">
      <alignment vertical="center" wrapText="1"/>
      <protection locked="0"/>
    </xf>
    <xf numFmtId="0" fontId="6" fillId="6" borderId="0" xfId="0" applyFont="1" applyFill="1" applyAlignment="1" applyProtection="1">
      <alignment vertical="center" wrapText="1"/>
      <protection locked="0"/>
    </xf>
    <xf numFmtId="164" fontId="6" fillId="0" borderId="20" xfId="0" applyNumberFormat="1" applyFont="1" applyBorder="1" applyAlignment="1">
      <alignment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8" fillId="5" borderId="14" xfId="0" applyFont="1" applyFill="1" applyBorder="1" applyAlignment="1">
      <alignment horizontal="left" vertical="center" wrapText="1"/>
    </xf>
    <xf numFmtId="0" fontId="18" fillId="5" borderId="15" xfId="0" applyFont="1" applyFill="1" applyBorder="1" applyAlignment="1">
      <alignment horizontal="left" vertical="center" wrapText="1"/>
    </xf>
    <xf numFmtId="0" fontId="18" fillId="5" borderId="16" xfId="0" applyFont="1" applyFill="1" applyBorder="1" applyAlignment="1">
      <alignment horizontal="left" vertical="center" wrapText="1"/>
    </xf>
    <xf numFmtId="0" fontId="18" fillId="5" borderId="22" xfId="0" applyFont="1" applyFill="1" applyBorder="1" applyAlignment="1">
      <alignment horizontal="left" vertical="center" wrapText="1"/>
    </xf>
    <xf numFmtId="0" fontId="18" fillId="5" borderId="23" xfId="0" applyFont="1" applyFill="1" applyBorder="1" applyAlignment="1">
      <alignment horizontal="left" vertical="center" wrapText="1"/>
    </xf>
    <xf numFmtId="0" fontId="18" fillId="5" borderId="24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8" fillId="6" borderId="0" xfId="0" applyFont="1" applyFill="1" applyAlignment="1">
      <alignment horizontal="center" vertical="center" wrapText="1"/>
    </xf>
  </cellXfs>
  <cellStyles count="1">
    <cellStyle name="Standaard" xfId="0" builtinId="0"/>
  </cellStyles>
  <dxfs count="4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</xdr:colOff>
      <xdr:row>3</xdr:row>
      <xdr:rowOff>0</xdr:rowOff>
    </xdr:from>
    <xdr:to>
      <xdr:col>16</xdr:col>
      <xdr:colOff>165011</xdr:colOff>
      <xdr:row>12</xdr:row>
      <xdr:rowOff>25400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93F6283-60A8-AF3D-E882-A1E70C57FD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48926" y="571500"/>
          <a:ext cx="2603410" cy="1743075"/>
        </a:xfrm>
        <a:prstGeom prst="rect">
          <a:avLst/>
        </a:prstGeom>
      </xdr:spPr>
    </xdr:pic>
    <xdr:clientData/>
  </xdr:twoCellAnchor>
  <xdr:twoCellAnchor editAs="oneCell">
    <xdr:from>
      <xdr:col>12</xdr:col>
      <xdr:colOff>81226</xdr:colOff>
      <xdr:row>55</xdr:row>
      <xdr:rowOff>93436</xdr:rowOff>
    </xdr:from>
    <xdr:to>
      <xdr:col>16</xdr:col>
      <xdr:colOff>352713</xdr:colOff>
      <xdr:row>65</xdr:row>
      <xdr:rowOff>78395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F7015C6-2C8B-5044-5D00-653795B1D1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62833" y="9822543"/>
          <a:ext cx="2717598" cy="1753888"/>
        </a:xfrm>
        <a:prstGeom prst="rect">
          <a:avLst/>
        </a:prstGeom>
      </xdr:spPr>
    </xdr:pic>
    <xdr:clientData/>
  </xdr:twoCellAnchor>
  <xdr:twoCellAnchor editAs="oneCell">
    <xdr:from>
      <xdr:col>12</xdr:col>
      <xdr:colOff>140530</xdr:colOff>
      <xdr:row>42</xdr:row>
      <xdr:rowOff>51706</xdr:rowOff>
    </xdr:from>
    <xdr:to>
      <xdr:col>16</xdr:col>
      <xdr:colOff>359228</xdr:colOff>
      <xdr:row>50</xdr:row>
      <xdr:rowOff>84068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29F8BDBF-EB0B-8752-A41F-E833E4039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822137" y="7481206"/>
          <a:ext cx="2667984" cy="1444330"/>
        </a:xfrm>
        <a:prstGeom prst="rect">
          <a:avLst/>
        </a:prstGeom>
      </xdr:spPr>
    </xdr:pic>
    <xdr:clientData/>
  </xdr:twoCellAnchor>
  <xdr:twoCellAnchor editAs="oneCell">
    <xdr:from>
      <xdr:col>12</xdr:col>
      <xdr:colOff>47624</xdr:colOff>
      <xdr:row>15</xdr:row>
      <xdr:rowOff>32807</xdr:rowOff>
    </xdr:from>
    <xdr:to>
      <xdr:col>16</xdr:col>
      <xdr:colOff>228600</xdr:colOff>
      <xdr:row>24</xdr:row>
      <xdr:rowOff>76850</xdr:rowOff>
    </xdr:to>
    <xdr:pic>
      <xdr:nvPicPr>
        <xdr:cNvPr id="5" name="Afbeelding 4">
          <a:extLst>
            <a:ext uri="{FF2B5EF4-FFF2-40B4-BE49-F238E27FC236}">
              <a16:creationId xmlns:a16="http://schemas.microsoft.com/office/drawing/2014/main" id="{8EF147EB-D54E-A317-4D3A-359E2DA4C9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496549" y="2890307"/>
          <a:ext cx="2619376" cy="1758543"/>
        </a:xfrm>
        <a:prstGeom prst="rect">
          <a:avLst/>
        </a:prstGeom>
      </xdr:spPr>
    </xdr:pic>
    <xdr:clientData/>
  </xdr:twoCellAnchor>
  <xdr:twoCellAnchor editAs="oneCell">
    <xdr:from>
      <xdr:col>12</xdr:col>
      <xdr:colOff>417532</xdr:colOff>
      <xdr:row>69</xdr:row>
      <xdr:rowOff>130629</xdr:rowOff>
    </xdr:from>
    <xdr:to>
      <xdr:col>15</xdr:col>
      <xdr:colOff>513820</xdr:colOff>
      <xdr:row>78</xdr:row>
      <xdr:rowOff>55137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DE317664-5ADC-78EC-0EC0-E2C1BE67E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1099139" y="12336236"/>
          <a:ext cx="1933252" cy="1516544"/>
        </a:xfrm>
        <a:prstGeom prst="rect">
          <a:avLst/>
        </a:prstGeom>
      </xdr:spPr>
    </xdr:pic>
    <xdr:clientData/>
  </xdr:twoCellAnchor>
  <xdr:twoCellAnchor editAs="oneCell">
    <xdr:from>
      <xdr:col>12</xdr:col>
      <xdr:colOff>381908</xdr:colOff>
      <xdr:row>81</xdr:row>
      <xdr:rowOff>165310</xdr:rowOff>
    </xdr:from>
    <xdr:to>
      <xdr:col>16</xdr:col>
      <xdr:colOff>162832</xdr:colOff>
      <xdr:row>92</xdr:row>
      <xdr:rowOff>68943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14999EC5-D5B6-BDC8-C4A4-BBA05B980C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063515" y="14493631"/>
          <a:ext cx="2233385" cy="1852630"/>
        </a:xfrm>
        <a:prstGeom prst="rect">
          <a:avLst/>
        </a:prstGeom>
      </xdr:spPr>
    </xdr:pic>
    <xdr:clientData/>
  </xdr:twoCellAnchor>
  <xdr:twoCellAnchor editAs="oneCell">
    <xdr:from>
      <xdr:col>12</xdr:col>
      <xdr:colOff>430893</xdr:colOff>
      <xdr:row>96</xdr:row>
      <xdr:rowOff>26306</xdr:rowOff>
    </xdr:from>
    <xdr:to>
      <xdr:col>16</xdr:col>
      <xdr:colOff>69681</xdr:colOff>
      <xdr:row>106</xdr:row>
      <xdr:rowOff>9082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B7EAE1E0-0173-7522-E81F-701CE59FFE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1112500" y="17008020"/>
          <a:ext cx="2091249" cy="1754880"/>
        </a:xfrm>
        <a:prstGeom prst="rect">
          <a:avLst/>
        </a:prstGeom>
      </xdr:spPr>
    </xdr:pic>
    <xdr:clientData/>
  </xdr:twoCellAnchor>
  <xdr:twoCellAnchor editAs="oneCell">
    <xdr:from>
      <xdr:col>12</xdr:col>
      <xdr:colOff>72571</xdr:colOff>
      <xdr:row>28</xdr:row>
      <xdr:rowOff>145143</xdr:rowOff>
    </xdr:from>
    <xdr:to>
      <xdr:col>14</xdr:col>
      <xdr:colOff>400050</xdr:colOff>
      <xdr:row>35</xdr:row>
      <xdr:rowOff>133198</xdr:rowOff>
    </xdr:to>
    <xdr:pic>
      <xdr:nvPicPr>
        <xdr:cNvPr id="9" name="Afbeelding 8">
          <a:extLst>
            <a:ext uri="{FF2B5EF4-FFF2-40B4-BE49-F238E27FC236}">
              <a16:creationId xmlns:a16="http://schemas.microsoft.com/office/drawing/2014/main" id="{B2613B03-24F2-489E-A2CA-9675C8613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49428" y="5225143"/>
          <a:ext cx="1543051" cy="1258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6679-C2F7-4A9E-AAA8-A4FD3A2991A7}">
  <dimension ref="A3:R118"/>
  <sheetViews>
    <sheetView zoomScale="115" zoomScaleNormal="115" workbookViewId="0">
      <selection activeCell="H32" sqref="H32"/>
    </sheetView>
  </sheetViews>
  <sheetFormatPr defaultRowHeight="14.5"/>
  <cols>
    <col min="3" max="3" width="53.453125" customWidth="1"/>
    <col min="4" max="4" width="8.54296875" customWidth="1"/>
    <col min="8" max="8" width="18.1796875" customWidth="1"/>
    <col min="18" max="18" width="90" style="3" customWidth="1"/>
  </cols>
  <sheetData>
    <row r="3" spans="2:18">
      <c r="C3" s="1" t="s">
        <v>0</v>
      </c>
      <c r="D3" s="1"/>
      <c r="E3" s="1"/>
      <c r="F3" s="1"/>
      <c r="G3" s="1"/>
      <c r="H3" s="1" t="s">
        <v>1</v>
      </c>
      <c r="I3" s="1"/>
    </row>
    <row r="4" spans="2:18">
      <c r="C4" t="s">
        <v>2</v>
      </c>
      <c r="D4">
        <v>3852</v>
      </c>
      <c r="E4" t="s">
        <v>3</v>
      </c>
      <c r="H4" t="s">
        <v>4</v>
      </c>
      <c r="I4">
        <v>778</v>
      </c>
      <c r="J4">
        <v>0.5</v>
      </c>
      <c r="K4">
        <f>I4*J4</f>
        <v>389</v>
      </c>
      <c r="L4" t="s">
        <v>3</v>
      </c>
    </row>
    <row r="5" spans="2:18">
      <c r="C5" t="s">
        <v>5</v>
      </c>
      <c r="D5">
        <v>67</v>
      </c>
      <c r="H5" t="s">
        <v>6</v>
      </c>
      <c r="I5">
        <v>0</v>
      </c>
      <c r="J5">
        <v>40</v>
      </c>
      <c r="K5">
        <f t="shared" ref="K5:K9" si="0">I5*J5</f>
        <v>0</v>
      </c>
      <c r="L5" t="s">
        <v>3</v>
      </c>
    </row>
    <row r="6" spans="2:18">
      <c r="C6" t="s">
        <v>7</v>
      </c>
      <c r="D6">
        <v>75</v>
      </c>
      <c r="E6" t="s">
        <v>8</v>
      </c>
      <c r="H6" t="s">
        <v>9</v>
      </c>
      <c r="I6">
        <v>11</v>
      </c>
      <c r="J6">
        <v>25</v>
      </c>
      <c r="K6">
        <f t="shared" si="0"/>
        <v>275</v>
      </c>
      <c r="L6" t="s">
        <v>3</v>
      </c>
    </row>
    <row r="7" spans="2:18">
      <c r="C7" t="s">
        <v>10</v>
      </c>
      <c r="D7">
        <v>2582</v>
      </c>
      <c r="E7" t="s">
        <v>3</v>
      </c>
      <c r="H7" t="s">
        <v>11</v>
      </c>
      <c r="I7">
        <v>960</v>
      </c>
      <c r="J7">
        <v>2</v>
      </c>
      <c r="K7">
        <f t="shared" si="0"/>
        <v>1920</v>
      </c>
      <c r="L7" t="s">
        <v>3</v>
      </c>
    </row>
    <row r="8" spans="2:18">
      <c r="H8" t="s">
        <v>12</v>
      </c>
      <c r="I8">
        <v>0</v>
      </c>
      <c r="J8">
        <v>4</v>
      </c>
      <c r="K8">
        <f t="shared" si="0"/>
        <v>0</v>
      </c>
      <c r="L8" t="s">
        <v>3</v>
      </c>
    </row>
    <row r="9" spans="2:18">
      <c r="B9" t="s">
        <v>13</v>
      </c>
      <c r="C9" t="s">
        <v>14</v>
      </c>
      <c r="D9">
        <f>D5*D6-D7</f>
        <v>2443</v>
      </c>
      <c r="E9" t="s">
        <v>3</v>
      </c>
      <c r="H9" t="s">
        <v>15</v>
      </c>
      <c r="I9">
        <v>0</v>
      </c>
      <c r="J9">
        <v>2</v>
      </c>
      <c r="K9">
        <f t="shared" si="0"/>
        <v>0</v>
      </c>
      <c r="L9" t="s">
        <v>16</v>
      </c>
    </row>
    <row r="10" spans="2:18">
      <c r="B10" t="s">
        <v>13</v>
      </c>
      <c r="C10" t="s">
        <v>17</v>
      </c>
      <c r="D10">
        <f>D4*0.25</f>
        <v>963</v>
      </c>
      <c r="E10" t="s">
        <v>3</v>
      </c>
    </row>
    <row r="11" spans="2:18">
      <c r="K11">
        <f>SUM(K4:K9)</f>
        <v>2584</v>
      </c>
      <c r="L11" t="s">
        <v>3</v>
      </c>
    </row>
    <row r="12" spans="2:18">
      <c r="C12" t="s">
        <v>18</v>
      </c>
      <c r="D12">
        <f>LARGE(D9:D10,1)</f>
        <v>2443</v>
      </c>
      <c r="E12" t="s">
        <v>3</v>
      </c>
    </row>
    <row r="13" spans="2:18">
      <c r="C13" s="4" t="s">
        <v>19</v>
      </c>
      <c r="D13" s="4">
        <v>2218</v>
      </c>
      <c r="E13" s="4" t="s">
        <v>3</v>
      </c>
      <c r="H13" s="2" t="s">
        <v>20</v>
      </c>
    </row>
    <row r="14" spans="2:18">
      <c r="H14" s="4" t="s">
        <v>21</v>
      </c>
      <c r="I14" s="4"/>
      <c r="J14" s="4"/>
      <c r="K14" s="4"/>
      <c r="L14" s="4"/>
      <c r="M14" s="4"/>
      <c r="N14" s="4"/>
      <c r="O14" s="4"/>
      <c r="P14" s="4"/>
      <c r="Q14" s="4"/>
      <c r="R14" s="6"/>
    </row>
    <row r="16" spans="2:18">
      <c r="C16" s="1" t="s">
        <v>22</v>
      </c>
      <c r="D16" s="1"/>
      <c r="E16" s="1"/>
      <c r="F16" s="1"/>
      <c r="G16" s="1"/>
      <c r="H16" s="1" t="s">
        <v>1</v>
      </c>
      <c r="I16" s="1"/>
    </row>
    <row r="17" spans="2:14">
      <c r="C17" t="s">
        <v>2</v>
      </c>
      <c r="D17">
        <v>1835</v>
      </c>
      <c r="E17" t="s">
        <v>3</v>
      </c>
      <c r="H17" t="s">
        <v>4</v>
      </c>
      <c r="I17">
        <v>50</v>
      </c>
      <c r="J17">
        <v>0.5</v>
      </c>
      <c r="K17">
        <f>I17*J17</f>
        <v>25</v>
      </c>
      <c r="L17" t="s">
        <v>3</v>
      </c>
    </row>
    <row r="18" spans="2:14">
      <c r="C18" t="s">
        <v>5</v>
      </c>
      <c r="D18">
        <v>17</v>
      </c>
      <c r="H18" t="s">
        <v>6</v>
      </c>
      <c r="I18">
        <v>0</v>
      </c>
      <c r="J18">
        <v>40</v>
      </c>
      <c r="K18">
        <f t="shared" ref="K18:K22" si="1">I18*J18</f>
        <v>0</v>
      </c>
      <c r="L18" t="s">
        <v>3</v>
      </c>
    </row>
    <row r="19" spans="2:14">
      <c r="C19" t="s">
        <v>7</v>
      </c>
      <c r="D19">
        <v>75</v>
      </c>
      <c r="E19" t="s">
        <v>8</v>
      </c>
      <c r="H19" t="s">
        <v>9</v>
      </c>
      <c r="I19">
        <v>4</v>
      </c>
      <c r="J19">
        <v>25</v>
      </c>
      <c r="K19">
        <f t="shared" si="1"/>
        <v>100</v>
      </c>
      <c r="L19" t="s">
        <v>3</v>
      </c>
    </row>
    <row r="20" spans="2:14">
      <c r="C20" t="s">
        <v>10</v>
      </c>
      <c r="D20">
        <v>1835</v>
      </c>
      <c r="E20" t="s">
        <v>3</v>
      </c>
      <c r="H20" t="s">
        <v>11</v>
      </c>
      <c r="I20">
        <v>0</v>
      </c>
      <c r="J20">
        <v>2</v>
      </c>
      <c r="K20">
        <f t="shared" si="1"/>
        <v>0</v>
      </c>
      <c r="L20" t="s">
        <v>3</v>
      </c>
    </row>
    <row r="21" spans="2:14">
      <c r="H21" t="s">
        <v>12</v>
      </c>
      <c r="I21">
        <v>0</v>
      </c>
      <c r="J21">
        <v>4</v>
      </c>
      <c r="K21">
        <f t="shared" si="1"/>
        <v>0</v>
      </c>
      <c r="L21" t="s">
        <v>3</v>
      </c>
    </row>
    <row r="22" spans="2:14">
      <c r="B22" t="s">
        <v>13</v>
      </c>
      <c r="C22" t="s">
        <v>14</v>
      </c>
      <c r="D22">
        <f>D18*D19-D20</f>
        <v>-560</v>
      </c>
      <c r="E22" t="s">
        <v>3</v>
      </c>
      <c r="H22" t="s">
        <v>15</v>
      </c>
      <c r="I22">
        <v>183</v>
      </c>
      <c r="J22">
        <v>2</v>
      </c>
      <c r="K22">
        <f t="shared" si="1"/>
        <v>366</v>
      </c>
      <c r="L22" t="s">
        <v>16</v>
      </c>
    </row>
    <row r="23" spans="2:14">
      <c r="B23" t="s">
        <v>13</v>
      </c>
      <c r="C23" t="s">
        <v>17</v>
      </c>
      <c r="D23" s="7">
        <f>D17*0.25</f>
        <v>458.75</v>
      </c>
      <c r="E23" t="s">
        <v>3</v>
      </c>
    </row>
    <row r="24" spans="2:14">
      <c r="D24" s="7"/>
      <c r="K24">
        <f>SUM(K17:K22)</f>
        <v>491</v>
      </c>
      <c r="L24" t="s">
        <v>3</v>
      </c>
    </row>
    <row r="25" spans="2:14">
      <c r="C25" t="s">
        <v>18</v>
      </c>
      <c r="D25" s="7">
        <f>LARGE(D22:D23,1)</f>
        <v>458.75</v>
      </c>
      <c r="E25" t="s">
        <v>3</v>
      </c>
    </row>
    <row r="26" spans="2:14">
      <c r="C26" s="4" t="s">
        <v>19</v>
      </c>
      <c r="D26" s="4">
        <v>-560</v>
      </c>
      <c r="E26" s="4" t="s">
        <v>3</v>
      </c>
      <c r="H26" s="1" t="s">
        <v>23</v>
      </c>
    </row>
    <row r="27" spans="2:14">
      <c r="C27" s="4"/>
      <c r="H27" s="4" t="s">
        <v>21</v>
      </c>
    </row>
    <row r="29" spans="2:14">
      <c r="C29" s="1" t="s">
        <v>24</v>
      </c>
      <c r="D29" s="1"/>
      <c r="E29" s="1"/>
      <c r="F29" s="1"/>
      <c r="G29" s="1"/>
      <c r="H29" s="1" t="s">
        <v>1</v>
      </c>
      <c r="I29" s="1"/>
    </row>
    <row r="30" spans="2:14">
      <c r="C30" t="s">
        <v>2</v>
      </c>
      <c r="D30">
        <v>2405</v>
      </c>
      <c r="E30" t="s">
        <v>3</v>
      </c>
      <c r="H30" t="s">
        <v>4</v>
      </c>
      <c r="I30">
        <v>0</v>
      </c>
      <c r="J30">
        <v>0.5</v>
      </c>
      <c r="K30">
        <f>I30*J30</f>
        <v>0</v>
      </c>
      <c r="L30" t="s">
        <v>3</v>
      </c>
    </row>
    <row r="31" spans="2:14">
      <c r="C31" t="s">
        <v>5</v>
      </c>
      <c r="D31">
        <v>38</v>
      </c>
      <c r="H31" t="s">
        <v>6</v>
      </c>
      <c r="I31">
        <v>3</v>
      </c>
      <c r="J31">
        <v>40</v>
      </c>
      <c r="K31">
        <f t="shared" ref="K31:K35" si="2">I31*J31</f>
        <v>120</v>
      </c>
      <c r="L31" t="s">
        <v>3</v>
      </c>
    </row>
    <row r="32" spans="2:14">
      <c r="C32" t="s">
        <v>7</v>
      </c>
      <c r="D32">
        <v>75</v>
      </c>
      <c r="E32" t="s">
        <v>8</v>
      </c>
      <c r="H32" t="s">
        <v>9</v>
      </c>
      <c r="I32">
        <v>3</v>
      </c>
      <c r="J32">
        <v>25</v>
      </c>
      <c r="K32">
        <f t="shared" si="2"/>
        <v>75</v>
      </c>
      <c r="L32" t="s">
        <v>3</v>
      </c>
      <c r="N32" s="4"/>
    </row>
    <row r="33" spans="2:17">
      <c r="C33" t="s">
        <v>10</v>
      </c>
      <c r="D33">
        <v>2405</v>
      </c>
      <c r="E33" t="s">
        <v>3</v>
      </c>
      <c r="H33" t="s">
        <v>11</v>
      </c>
      <c r="I33">
        <v>42</v>
      </c>
      <c r="J33">
        <v>2</v>
      </c>
      <c r="K33">
        <f t="shared" si="2"/>
        <v>84</v>
      </c>
      <c r="L33" t="s">
        <v>3</v>
      </c>
    </row>
    <row r="34" spans="2:17">
      <c r="H34" t="s">
        <v>12</v>
      </c>
      <c r="I34">
        <v>0</v>
      </c>
      <c r="J34">
        <v>4</v>
      </c>
      <c r="K34">
        <f t="shared" si="2"/>
        <v>0</v>
      </c>
      <c r="L34" t="s">
        <v>3</v>
      </c>
    </row>
    <row r="35" spans="2:17">
      <c r="B35" t="s">
        <v>13</v>
      </c>
      <c r="C35" t="s">
        <v>14</v>
      </c>
      <c r="D35">
        <f>D31*D32-D33</f>
        <v>445</v>
      </c>
      <c r="E35" t="s">
        <v>3</v>
      </c>
      <c r="H35" t="s">
        <v>15</v>
      </c>
      <c r="I35">
        <v>30</v>
      </c>
      <c r="J35">
        <v>2</v>
      </c>
      <c r="K35">
        <f t="shared" si="2"/>
        <v>60</v>
      </c>
      <c r="L35" t="s">
        <v>16</v>
      </c>
    </row>
    <row r="36" spans="2:17">
      <c r="B36" t="s">
        <v>13</v>
      </c>
      <c r="C36" t="s">
        <v>17</v>
      </c>
      <c r="D36" s="7">
        <f>D30*0.25</f>
        <v>601.25</v>
      </c>
      <c r="E36" t="s">
        <v>3</v>
      </c>
    </row>
    <row r="37" spans="2:17">
      <c r="D37" s="7"/>
      <c r="K37">
        <f>SUM(K30:K35)</f>
        <v>339</v>
      </c>
      <c r="L37" t="s">
        <v>3</v>
      </c>
    </row>
    <row r="38" spans="2:17">
      <c r="C38" t="s">
        <v>18</v>
      </c>
      <c r="D38" s="7">
        <f>LARGE(D35:D36,1)</f>
        <v>601.25</v>
      </c>
      <c r="E38" t="s">
        <v>3</v>
      </c>
    </row>
    <row r="39" spans="2:17">
      <c r="C39" s="4" t="s">
        <v>19</v>
      </c>
      <c r="D39" s="4">
        <v>1533</v>
      </c>
      <c r="E39" s="4" t="s">
        <v>3</v>
      </c>
      <c r="H39" s="1" t="s">
        <v>23</v>
      </c>
    </row>
    <row r="40" spans="2:17">
      <c r="H40" s="4" t="s">
        <v>25</v>
      </c>
      <c r="I40" s="4"/>
      <c r="J40" s="4"/>
      <c r="K40" s="4"/>
      <c r="L40" s="4"/>
      <c r="M40" s="4"/>
      <c r="N40" s="4"/>
      <c r="O40" s="4"/>
      <c r="P40" s="4"/>
      <c r="Q40" s="4"/>
    </row>
    <row r="42" spans="2:17">
      <c r="C42" s="1" t="s">
        <v>26</v>
      </c>
      <c r="D42" s="1"/>
      <c r="E42" s="1"/>
      <c r="F42" s="1"/>
      <c r="G42" s="1"/>
      <c r="H42" s="1" t="s">
        <v>1</v>
      </c>
      <c r="I42" s="1"/>
    </row>
    <row r="43" spans="2:17">
      <c r="C43" t="s">
        <v>2</v>
      </c>
      <c r="D43">
        <v>2400</v>
      </c>
      <c r="E43" t="s">
        <v>3</v>
      </c>
      <c r="H43" t="s">
        <v>4</v>
      </c>
      <c r="I43">
        <v>650</v>
      </c>
      <c r="J43">
        <v>0.5</v>
      </c>
      <c r="K43">
        <f>I43*J43</f>
        <v>325</v>
      </c>
      <c r="L43" t="s">
        <v>3</v>
      </c>
    </row>
    <row r="44" spans="2:17">
      <c r="C44" t="s">
        <v>5</v>
      </c>
      <c r="D44">
        <v>24</v>
      </c>
      <c r="H44" t="s">
        <v>6</v>
      </c>
      <c r="I44">
        <v>3</v>
      </c>
      <c r="J44">
        <v>40</v>
      </c>
      <c r="K44">
        <f t="shared" ref="K44:K48" si="3">I44*J44</f>
        <v>120</v>
      </c>
      <c r="L44" t="s">
        <v>3</v>
      </c>
    </row>
    <row r="45" spans="2:17">
      <c r="C45" t="s">
        <v>7</v>
      </c>
      <c r="D45">
        <v>75</v>
      </c>
      <c r="E45" t="s">
        <v>8</v>
      </c>
      <c r="H45" t="s">
        <v>9</v>
      </c>
      <c r="I45">
        <v>5</v>
      </c>
      <c r="J45">
        <v>25</v>
      </c>
      <c r="K45">
        <f t="shared" si="3"/>
        <v>125</v>
      </c>
      <c r="L45" t="s">
        <v>3</v>
      </c>
    </row>
    <row r="46" spans="2:17">
      <c r="C46" t="s">
        <v>10</v>
      </c>
      <c r="D46">
        <v>1100</v>
      </c>
      <c r="E46" t="s">
        <v>3</v>
      </c>
      <c r="H46" t="s">
        <v>11</v>
      </c>
      <c r="I46">
        <v>0</v>
      </c>
      <c r="J46">
        <v>2</v>
      </c>
      <c r="K46">
        <f t="shared" si="3"/>
        <v>0</v>
      </c>
      <c r="L46" t="s">
        <v>3</v>
      </c>
    </row>
    <row r="47" spans="2:17">
      <c r="H47" t="s">
        <v>12</v>
      </c>
      <c r="I47">
        <v>0</v>
      </c>
      <c r="J47">
        <v>4</v>
      </c>
      <c r="K47">
        <f t="shared" si="3"/>
        <v>0</v>
      </c>
      <c r="L47" t="s">
        <v>3</v>
      </c>
    </row>
    <row r="48" spans="2:17">
      <c r="B48" t="s">
        <v>13</v>
      </c>
      <c r="C48" t="s">
        <v>14</v>
      </c>
      <c r="D48">
        <f>D44*D45-D46</f>
        <v>700</v>
      </c>
      <c r="E48" t="s">
        <v>3</v>
      </c>
      <c r="H48" t="s">
        <v>15</v>
      </c>
      <c r="I48">
        <v>0</v>
      </c>
      <c r="J48">
        <v>2</v>
      </c>
      <c r="K48">
        <f t="shared" si="3"/>
        <v>0</v>
      </c>
      <c r="L48" t="s">
        <v>16</v>
      </c>
    </row>
    <row r="49" spans="2:14">
      <c r="B49" t="s">
        <v>13</v>
      </c>
      <c r="C49" t="s">
        <v>17</v>
      </c>
      <c r="D49">
        <f>D43*0.25</f>
        <v>600</v>
      </c>
      <c r="E49" t="s">
        <v>3</v>
      </c>
    </row>
    <row r="50" spans="2:14">
      <c r="K50">
        <f>SUM(K43:K48)</f>
        <v>570</v>
      </c>
      <c r="L50" t="s">
        <v>3</v>
      </c>
    </row>
    <row r="51" spans="2:14">
      <c r="C51" t="s">
        <v>18</v>
      </c>
      <c r="D51">
        <f>LARGE(D48:D49,1)</f>
        <v>700</v>
      </c>
      <c r="E51" t="s">
        <v>3</v>
      </c>
    </row>
    <row r="52" spans="2:14">
      <c r="C52" s="4" t="s">
        <v>27</v>
      </c>
      <c r="D52" s="4">
        <v>1800</v>
      </c>
      <c r="E52" s="4" t="s">
        <v>3</v>
      </c>
      <c r="H52" s="5" t="s">
        <v>23</v>
      </c>
    </row>
    <row r="53" spans="2:14">
      <c r="D53" s="4"/>
      <c r="G53" s="4"/>
      <c r="H53" s="4" t="s">
        <v>28</v>
      </c>
      <c r="I53" s="4"/>
      <c r="J53" s="4"/>
      <c r="K53" s="4"/>
      <c r="L53" s="4"/>
      <c r="M53" s="4"/>
      <c r="N53" s="4"/>
    </row>
    <row r="56" spans="2:14">
      <c r="C56" s="1" t="s">
        <v>29</v>
      </c>
      <c r="H56" s="1" t="s">
        <v>1</v>
      </c>
    </row>
    <row r="57" spans="2:14">
      <c r="C57" t="s">
        <v>2</v>
      </c>
      <c r="D57">
        <v>7955</v>
      </c>
      <c r="E57" t="s">
        <v>3</v>
      </c>
      <c r="H57" t="s">
        <v>4</v>
      </c>
      <c r="I57">
        <v>2809</v>
      </c>
      <c r="J57">
        <v>0.5</v>
      </c>
      <c r="K57">
        <v>1404</v>
      </c>
      <c r="L57" t="s">
        <v>3</v>
      </c>
    </row>
    <row r="58" spans="2:14">
      <c r="C58" t="s">
        <v>5</v>
      </c>
      <c r="D58">
        <v>15</v>
      </c>
      <c r="H58" t="s">
        <v>6</v>
      </c>
      <c r="I58">
        <v>0</v>
      </c>
      <c r="J58">
        <v>40</v>
      </c>
      <c r="K58">
        <f>J58*I58</f>
        <v>0</v>
      </c>
      <c r="L58" t="s">
        <v>3</v>
      </c>
    </row>
    <row r="59" spans="2:14">
      <c r="C59" t="s">
        <v>7</v>
      </c>
      <c r="D59">
        <v>75</v>
      </c>
      <c r="E59" t="s">
        <v>8</v>
      </c>
      <c r="H59" t="s">
        <v>9</v>
      </c>
      <c r="I59">
        <v>0</v>
      </c>
      <c r="J59">
        <v>25</v>
      </c>
      <c r="K59">
        <f t="shared" ref="K59:K62" si="4">J59*I59</f>
        <v>0</v>
      </c>
      <c r="L59" t="s">
        <v>3</v>
      </c>
    </row>
    <row r="60" spans="2:14">
      <c r="C60" t="s">
        <v>10</v>
      </c>
      <c r="D60">
        <v>0</v>
      </c>
      <c r="E60" t="s">
        <v>3</v>
      </c>
      <c r="H60" t="s">
        <v>11</v>
      </c>
      <c r="I60">
        <v>0</v>
      </c>
      <c r="J60">
        <v>2</v>
      </c>
      <c r="K60">
        <f t="shared" si="4"/>
        <v>0</v>
      </c>
      <c r="L60" t="s">
        <v>3</v>
      </c>
    </row>
    <row r="61" spans="2:14">
      <c r="H61" t="s">
        <v>12</v>
      </c>
      <c r="I61">
        <v>0</v>
      </c>
      <c r="J61">
        <v>4</v>
      </c>
      <c r="K61">
        <f t="shared" si="4"/>
        <v>0</v>
      </c>
      <c r="L61" t="s">
        <v>3</v>
      </c>
    </row>
    <row r="62" spans="2:14">
      <c r="B62" t="s">
        <v>13</v>
      </c>
      <c r="C62" t="s">
        <v>14</v>
      </c>
      <c r="D62">
        <v>1125</v>
      </c>
      <c r="E62" t="s">
        <v>3</v>
      </c>
      <c r="H62" t="s">
        <v>15</v>
      </c>
      <c r="I62">
        <v>0</v>
      </c>
      <c r="J62">
        <v>2</v>
      </c>
      <c r="K62">
        <f t="shared" si="4"/>
        <v>0</v>
      </c>
      <c r="L62" t="s">
        <v>16</v>
      </c>
    </row>
    <row r="63" spans="2:14">
      <c r="B63" t="s">
        <v>13</v>
      </c>
      <c r="C63" t="s">
        <v>17</v>
      </c>
      <c r="D63">
        <v>1988</v>
      </c>
      <c r="E63" t="s">
        <v>3</v>
      </c>
    </row>
    <row r="64" spans="2:14">
      <c r="K64">
        <f>SUM(K57:K62)</f>
        <v>1404</v>
      </c>
      <c r="L64" t="s">
        <v>3</v>
      </c>
    </row>
    <row r="65" spans="2:15">
      <c r="C65" t="s">
        <v>18</v>
      </c>
      <c r="D65">
        <f>LARGE(D62:D63,1)</f>
        <v>1988</v>
      </c>
      <c r="E65" t="s">
        <v>3</v>
      </c>
      <c r="H65" s="9"/>
      <c r="I65" s="9"/>
    </row>
    <row r="66" spans="2:15">
      <c r="C66" s="4" t="s">
        <v>30</v>
      </c>
      <c r="D66" s="4">
        <v>1125</v>
      </c>
      <c r="E66" s="4" t="s">
        <v>3</v>
      </c>
      <c r="H66" s="5" t="s">
        <v>23</v>
      </c>
    </row>
    <row r="67" spans="2:15">
      <c r="H67" s="4" t="s">
        <v>31</v>
      </c>
      <c r="I67" s="4"/>
      <c r="J67" s="4"/>
      <c r="K67" s="4"/>
    </row>
    <row r="68" spans="2:15">
      <c r="M68" s="10"/>
      <c r="N68" s="10"/>
      <c r="O68" s="9"/>
    </row>
    <row r="70" spans="2:15">
      <c r="C70" s="1" t="s">
        <v>32</v>
      </c>
      <c r="H70" s="1" t="s">
        <v>1</v>
      </c>
    </row>
    <row r="71" spans="2:15">
      <c r="C71" t="s">
        <v>2</v>
      </c>
      <c r="D71">
        <v>16677</v>
      </c>
      <c r="E71" t="s">
        <v>3</v>
      </c>
      <c r="H71" t="s">
        <v>4</v>
      </c>
      <c r="I71">
        <v>4068</v>
      </c>
      <c r="J71">
        <v>0.5</v>
      </c>
      <c r="K71">
        <f>I71*J71</f>
        <v>2034</v>
      </c>
      <c r="L71" t="s">
        <v>3</v>
      </c>
    </row>
    <row r="72" spans="2:15">
      <c r="C72" t="s">
        <v>5</v>
      </c>
      <c r="D72">
        <v>32</v>
      </c>
      <c r="H72" t="s">
        <v>6</v>
      </c>
      <c r="I72">
        <v>3</v>
      </c>
      <c r="J72">
        <v>40</v>
      </c>
      <c r="K72">
        <v>120</v>
      </c>
      <c r="L72" t="s">
        <v>3</v>
      </c>
    </row>
    <row r="73" spans="2:15">
      <c r="C73" t="s">
        <v>7</v>
      </c>
      <c r="D73">
        <v>75</v>
      </c>
      <c r="E73" t="s">
        <v>8</v>
      </c>
      <c r="H73" t="s">
        <v>9</v>
      </c>
      <c r="I73">
        <v>0</v>
      </c>
      <c r="J73">
        <v>25</v>
      </c>
      <c r="K73">
        <v>0</v>
      </c>
      <c r="L73" t="s">
        <v>3</v>
      </c>
    </row>
    <row r="74" spans="2:15">
      <c r="C74" t="s">
        <v>10</v>
      </c>
      <c r="D74">
        <v>0</v>
      </c>
      <c r="E74" t="s">
        <v>3</v>
      </c>
      <c r="H74" t="s">
        <v>11</v>
      </c>
      <c r="I74">
        <v>0</v>
      </c>
      <c r="J74">
        <v>2</v>
      </c>
      <c r="K74">
        <v>0</v>
      </c>
      <c r="L74" t="s">
        <v>3</v>
      </c>
    </row>
    <row r="75" spans="2:15">
      <c r="H75" t="s">
        <v>12</v>
      </c>
      <c r="I75">
        <v>0</v>
      </c>
      <c r="J75">
        <v>4</v>
      </c>
      <c r="K75">
        <v>0</v>
      </c>
      <c r="L75" t="s">
        <v>3</v>
      </c>
    </row>
    <row r="76" spans="2:15">
      <c r="B76" t="s">
        <v>13</v>
      </c>
      <c r="C76" t="s">
        <v>14</v>
      </c>
      <c r="D76">
        <v>2400</v>
      </c>
      <c r="E76" t="s">
        <v>3</v>
      </c>
      <c r="H76" t="s">
        <v>15</v>
      </c>
      <c r="I76">
        <v>0</v>
      </c>
      <c r="J76">
        <v>2</v>
      </c>
      <c r="K76">
        <v>0</v>
      </c>
      <c r="L76" t="s">
        <v>16</v>
      </c>
    </row>
    <row r="77" spans="2:15">
      <c r="B77" t="s">
        <v>13</v>
      </c>
      <c r="C77" t="s">
        <v>17</v>
      </c>
      <c r="D77">
        <v>4169</v>
      </c>
      <c r="E77" t="s">
        <v>3</v>
      </c>
    </row>
    <row r="78" spans="2:15">
      <c r="K78">
        <f>SUM(K71:K76)</f>
        <v>2154</v>
      </c>
      <c r="L78" t="s">
        <v>3</v>
      </c>
    </row>
    <row r="79" spans="2:15">
      <c r="C79" t="s">
        <v>18</v>
      </c>
      <c r="D79">
        <f>LARGE(D76:D77,1)</f>
        <v>4169</v>
      </c>
      <c r="E79" t="s">
        <v>3</v>
      </c>
      <c r="H79" s="9"/>
      <c r="I79" s="9"/>
    </row>
    <row r="80" spans="2:15">
      <c r="C80" s="4" t="s">
        <v>30</v>
      </c>
      <c r="D80" s="4">
        <v>2400</v>
      </c>
      <c r="E80" s="4" t="s">
        <v>3</v>
      </c>
      <c r="H80" s="5" t="s">
        <v>23</v>
      </c>
    </row>
    <row r="81" spans="2:13">
      <c r="H81" s="4" t="s">
        <v>33</v>
      </c>
      <c r="I81" s="4"/>
      <c r="J81" s="4"/>
      <c r="K81" s="4"/>
      <c r="M81" s="10"/>
    </row>
    <row r="83" spans="2:13">
      <c r="C83" s="1" t="s">
        <v>34</v>
      </c>
      <c r="D83" s="1"/>
      <c r="H83" s="1" t="s">
        <v>1</v>
      </c>
    </row>
    <row r="84" spans="2:13">
      <c r="C84" t="s">
        <v>2</v>
      </c>
      <c r="D84">
        <v>22000</v>
      </c>
      <c r="E84" t="s">
        <v>3</v>
      </c>
      <c r="H84" t="s">
        <v>4</v>
      </c>
      <c r="I84">
        <v>5450</v>
      </c>
      <c r="J84">
        <v>0.5</v>
      </c>
      <c r="K84">
        <v>2725</v>
      </c>
      <c r="L84" t="s">
        <v>3</v>
      </c>
    </row>
    <row r="85" spans="2:13">
      <c r="C85" t="s">
        <v>5</v>
      </c>
      <c r="D85">
        <v>43</v>
      </c>
      <c r="H85" t="s">
        <v>6</v>
      </c>
      <c r="I85">
        <v>0</v>
      </c>
      <c r="J85">
        <v>40</v>
      </c>
      <c r="K85">
        <v>0</v>
      </c>
      <c r="L85" t="s">
        <v>3</v>
      </c>
    </row>
    <row r="86" spans="2:13">
      <c r="C86" t="s">
        <v>7</v>
      </c>
      <c r="D86">
        <v>75</v>
      </c>
      <c r="E86" t="s">
        <v>8</v>
      </c>
      <c r="H86" t="s">
        <v>9</v>
      </c>
      <c r="I86">
        <v>18</v>
      </c>
      <c r="J86">
        <v>25</v>
      </c>
      <c r="K86">
        <v>450</v>
      </c>
      <c r="L86" t="s">
        <v>3</v>
      </c>
    </row>
    <row r="87" spans="2:13">
      <c r="C87" t="s">
        <v>10</v>
      </c>
      <c r="D87">
        <v>0</v>
      </c>
      <c r="E87" t="s">
        <v>3</v>
      </c>
      <c r="H87" t="s">
        <v>11</v>
      </c>
      <c r="I87">
        <v>0</v>
      </c>
      <c r="J87">
        <v>2</v>
      </c>
      <c r="K87">
        <v>0</v>
      </c>
      <c r="L87" t="s">
        <v>3</v>
      </c>
    </row>
    <row r="88" spans="2:13">
      <c r="H88" t="s">
        <v>12</v>
      </c>
      <c r="I88">
        <v>0</v>
      </c>
      <c r="J88">
        <v>4</v>
      </c>
      <c r="K88">
        <v>0</v>
      </c>
      <c r="L88" t="s">
        <v>3</v>
      </c>
    </row>
    <row r="89" spans="2:13">
      <c r="B89" t="s">
        <v>13</v>
      </c>
      <c r="C89" t="s">
        <v>14</v>
      </c>
      <c r="D89">
        <v>3225</v>
      </c>
      <c r="E89" t="s">
        <v>3</v>
      </c>
      <c r="H89" t="s">
        <v>15</v>
      </c>
      <c r="I89">
        <v>173</v>
      </c>
      <c r="J89">
        <v>2</v>
      </c>
      <c r="K89">
        <v>346</v>
      </c>
      <c r="L89" t="s">
        <v>16</v>
      </c>
    </row>
    <row r="90" spans="2:13">
      <c r="B90" t="s">
        <v>13</v>
      </c>
      <c r="C90" t="s">
        <v>17</v>
      </c>
      <c r="D90">
        <v>5500</v>
      </c>
      <c r="E90" t="s">
        <v>3</v>
      </c>
    </row>
    <row r="91" spans="2:13">
      <c r="K91">
        <v>3348</v>
      </c>
      <c r="L91" t="s">
        <v>3</v>
      </c>
    </row>
    <row r="92" spans="2:13">
      <c r="C92" t="s">
        <v>18</v>
      </c>
      <c r="D92">
        <f>LARGE(D89:D90,1)</f>
        <v>5500</v>
      </c>
      <c r="E92" t="s">
        <v>3</v>
      </c>
      <c r="H92" s="9"/>
      <c r="I92" s="9"/>
    </row>
    <row r="93" spans="2:13">
      <c r="C93" s="4" t="s">
        <v>30</v>
      </c>
      <c r="D93" s="4">
        <v>3225</v>
      </c>
      <c r="E93" s="4" t="s">
        <v>3</v>
      </c>
      <c r="H93" s="5" t="s">
        <v>23</v>
      </c>
    </row>
    <row r="94" spans="2:13">
      <c r="H94" s="4" t="s">
        <v>33</v>
      </c>
      <c r="I94" s="4"/>
      <c r="J94" s="4"/>
      <c r="K94" s="4"/>
      <c r="M94" s="10"/>
    </row>
    <row r="97" spans="1:14">
      <c r="C97" s="1" t="s">
        <v>35</v>
      </c>
      <c r="H97" s="1" t="s">
        <v>1</v>
      </c>
    </row>
    <row r="98" spans="1:14">
      <c r="C98" t="s">
        <v>2</v>
      </c>
      <c r="D98">
        <v>13050</v>
      </c>
      <c r="E98" t="s">
        <v>3</v>
      </c>
      <c r="H98" t="s">
        <v>4</v>
      </c>
      <c r="I98">
        <v>1692</v>
      </c>
      <c r="J98">
        <v>0.5</v>
      </c>
      <c r="K98">
        <v>846</v>
      </c>
      <c r="L98" t="s">
        <v>3</v>
      </c>
    </row>
    <row r="99" spans="1:14">
      <c r="C99" t="s">
        <v>5</v>
      </c>
      <c r="D99">
        <v>42</v>
      </c>
      <c r="H99" t="s">
        <v>6</v>
      </c>
      <c r="I99">
        <v>24</v>
      </c>
      <c r="J99">
        <v>40</v>
      </c>
      <c r="K99">
        <v>960</v>
      </c>
      <c r="L99" t="s">
        <v>3</v>
      </c>
    </row>
    <row r="100" spans="1:14">
      <c r="C100" t="s">
        <v>7</v>
      </c>
      <c r="D100">
        <v>75</v>
      </c>
      <c r="E100" t="s">
        <v>8</v>
      </c>
      <c r="H100" t="s">
        <v>9</v>
      </c>
      <c r="I100">
        <v>14</v>
      </c>
      <c r="J100">
        <v>25</v>
      </c>
      <c r="K100">
        <v>350</v>
      </c>
      <c r="L100" t="s">
        <v>3</v>
      </c>
    </row>
    <row r="101" spans="1:14">
      <c r="C101" t="s">
        <v>10</v>
      </c>
      <c r="D101">
        <v>0</v>
      </c>
      <c r="E101" t="s">
        <v>3</v>
      </c>
      <c r="H101" t="s">
        <v>11</v>
      </c>
      <c r="I101">
        <v>450</v>
      </c>
      <c r="J101">
        <v>2</v>
      </c>
      <c r="K101">
        <v>900</v>
      </c>
      <c r="L101" t="s">
        <v>3</v>
      </c>
    </row>
    <row r="102" spans="1:14">
      <c r="H102" t="s">
        <v>12</v>
      </c>
      <c r="I102">
        <v>0</v>
      </c>
      <c r="J102">
        <v>4</v>
      </c>
      <c r="K102">
        <v>0</v>
      </c>
      <c r="L102" t="s">
        <v>3</v>
      </c>
    </row>
    <row r="103" spans="1:14">
      <c r="B103" t="s">
        <v>13</v>
      </c>
      <c r="C103" t="s">
        <v>14</v>
      </c>
      <c r="D103">
        <v>3150</v>
      </c>
      <c r="E103" t="s">
        <v>3</v>
      </c>
      <c r="H103" t="s">
        <v>15</v>
      </c>
      <c r="I103">
        <v>0</v>
      </c>
      <c r="J103">
        <v>2</v>
      </c>
      <c r="K103">
        <v>0</v>
      </c>
      <c r="L103" t="s">
        <v>16</v>
      </c>
    </row>
    <row r="104" spans="1:14">
      <c r="B104" t="s">
        <v>13</v>
      </c>
      <c r="C104" t="s">
        <v>17</v>
      </c>
      <c r="D104" s="7">
        <v>3262.5</v>
      </c>
      <c r="E104" t="s">
        <v>3</v>
      </c>
    </row>
    <row r="105" spans="1:14">
      <c r="D105" s="7"/>
      <c r="K105">
        <v>3056</v>
      </c>
      <c r="L105" t="s">
        <v>3</v>
      </c>
    </row>
    <row r="106" spans="1:14">
      <c r="C106" t="s">
        <v>18</v>
      </c>
      <c r="D106" s="7">
        <f>LARGE(D103:D104,1)</f>
        <v>3262.5</v>
      </c>
      <c r="E106" t="s">
        <v>3</v>
      </c>
    </row>
    <row r="107" spans="1:14">
      <c r="C107" s="4" t="s">
        <v>30</v>
      </c>
      <c r="D107" s="8">
        <v>3150</v>
      </c>
      <c r="E107" s="4" t="s">
        <v>3</v>
      </c>
      <c r="H107" s="1" t="s">
        <v>23</v>
      </c>
    </row>
    <row r="108" spans="1:14">
      <c r="H108" s="4" t="s">
        <v>28</v>
      </c>
      <c r="I108" s="4"/>
      <c r="J108" s="4"/>
      <c r="K108" s="4"/>
      <c r="L108" s="4"/>
      <c r="M108" s="4"/>
      <c r="N108" s="4"/>
    </row>
    <row r="109" spans="1:14">
      <c r="M109" s="10"/>
    </row>
    <row r="111" spans="1:14">
      <c r="D111" s="11" t="s">
        <v>36</v>
      </c>
      <c r="E111" s="11"/>
      <c r="F111" s="11"/>
      <c r="G111" s="11"/>
      <c r="H111" s="11" t="s">
        <v>37</v>
      </c>
      <c r="I111" s="11"/>
      <c r="J111" s="11"/>
    </row>
    <row r="112" spans="1:14">
      <c r="A112" s="12"/>
      <c r="H112" s="11" t="s">
        <v>38</v>
      </c>
      <c r="I112" s="11"/>
      <c r="J112" s="11"/>
    </row>
    <row r="113" spans="8:10">
      <c r="H113" s="11" t="s">
        <v>39</v>
      </c>
      <c r="I113" s="11"/>
      <c r="J113" s="11"/>
    </row>
    <row r="114" spans="8:10">
      <c r="H114" s="11"/>
      <c r="I114" s="11"/>
      <c r="J114" s="11"/>
    </row>
    <row r="115" spans="8:10">
      <c r="H115" s="11" t="s">
        <v>40</v>
      </c>
      <c r="I115" s="11"/>
      <c r="J115" s="11"/>
    </row>
    <row r="116" spans="8:10">
      <c r="H116" s="11" t="s">
        <v>41</v>
      </c>
      <c r="I116" s="11"/>
      <c r="J116" s="11"/>
    </row>
    <row r="117" spans="8:10">
      <c r="H117" s="11"/>
      <c r="I117" s="11"/>
      <c r="J117" s="11"/>
    </row>
    <row r="118" spans="8:10">
      <c r="H118" s="11"/>
      <c r="I118" s="11"/>
      <c r="J118" s="1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6CCF0-6A7E-43CE-8C64-BDC9A85730D8}">
  <dimension ref="A1:O45"/>
  <sheetViews>
    <sheetView showGridLines="0" topLeftCell="A2" workbookViewId="0">
      <selection activeCell="F19" sqref="F19"/>
    </sheetView>
  </sheetViews>
  <sheetFormatPr defaultColWidth="8.81640625" defaultRowHeight="14.5"/>
  <cols>
    <col min="1" max="1" width="31.54296875" style="20" customWidth="1"/>
    <col min="2" max="3" width="11.81640625" style="13" customWidth="1"/>
    <col min="4" max="4" width="15.54296875" style="17" customWidth="1"/>
    <col min="5" max="5" width="8.453125" style="13" customWidth="1"/>
    <col min="6" max="6" width="28.1796875" style="13" customWidth="1"/>
    <col min="7" max="8" width="10.54296875" style="13" customWidth="1"/>
    <col min="9" max="9" width="8.81640625" style="17"/>
    <col min="10" max="10" width="8.81640625" style="13"/>
    <col min="11" max="11" width="27.54296875" style="13" customWidth="1"/>
    <col min="12" max="13" width="10.54296875" style="13" customWidth="1"/>
    <col min="14" max="14" width="8.81640625" style="17" customWidth="1"/>
    <col min="15" max="16384" width="8.81640625" style="13"/>
  </cols>
  <sheetData>
    <row r="1" spans="1:12" ht="36.75" customHeight="1">
      <c r="A1" s="85" t="s">
        <v>90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</row>
    <row r="2" spans="1:12">
      <c r="A2" s="25" t="s">
        <v>42</v>
      </c>
    </row>
    <row r="4" spans="1:12">
      <c r="A4" s="19" t="s">
        <v>53</v>
      </c>
    </row>
    <row r="5" spans="1:12">
      <c r="A5" s="20" t="s">
        <v>55</v>
      </c>
      <c r="B5" s="13">
        <v>75</v>
      </c>
      <c r="C5" s="17" t="s">
        <v>3</v>
      </c>
    </row>
    <row r="6" spans="1:12">
      <c r="A6" s="20" t="s">
        <v>54</v>
      </c>
      <c r="B6" s="28">
        <v>15</v>
      </c>
      <c r="C6" s="17" t="s">
        <v>43</v>
      </c>
    </row>
    <row r="7" spans="1:12">
      <c r="A7" s="20" t="s">
        <v>56</v>
      </c>
      <c r="B7" s="28">
        <v>50</v>
      </c>
      <c r="C7" s="17" t="s">
        <v>3</v>
      </c>
    </row>
    <row r="8" spans="1:12">
      <c r="A8" s="20" t="s">
        <v>79</v>
      </c>
      <c r="B8" s="28">
        <v>3852</v>
      </c>
      <c r="C8" s="17" t="s">
        <v>3</v>
      </c>
    </row>
    <row r="9" spans="1:12">
      <c r="C9" s="17"/>
    </row>
    <row r="10" spans="1:12">
      <c r="A10" s="19" t="s">
        <v>62</v>
      </c>
      <c r="C10" s="17"/>
    </row>
    <row r="11" spans="1:12">
      <c r="A11" s="20" t="s">
        <v>78</v>
      </c>
      <c r="B11" s="13">
        <f>B5*B6</f>
        <v>1125</v>
      </c>
      <c r="C11" s="17" t="s">
        <v>3</v>
      </c>
    </row>
    <row r="12" spans="1:12" ht="42.5">
      <c r="A12" s="20" t="s">
        <v>80</v>
      </c>
      <c r="B12" s="13">
        <f>B19</f>
        <v>1075</v>
      </c>
      <c r="C12" s="17" t="s">
        <v>3</v>
      </c>
      <c r="K12" s="14"/>
    </row>
    <row r="13" spans="1:12">
      <c r="C13" s="17"/>
    </row>
    <row r="14" spans="1:12">
      <c r="A14" s="19" t="s">
        <v>83</v>
      </c>
      <c r="C14" s="17"/>
    </row>
    <row r="15" spans="1:12">
      <c r="A15" s="20" t="s">
        <v>85</v>
      </c>
      <c r="B15" s="13">
        <f>B11-B7</f>
        <v>1075</v>
      </c>
      <c r="C15" s="17" t="s">
        <v>3</v>
      </c>
    </row>
    <row r="16" spans="1:12">
      <c r="A16" s="20" t="s">
        <v>59</v>
      </c>
      <c r="B16" s="23" t="str">
        <f>IF(B15&lt;=B8*0.25,"Ja","Nee")</f>
        <v>Nee</v>
      </c>
      <c r="C16" s="17" t="s">
        <v>86</v>
      </c>
      <c r="F16" s="16"/>
    </row>
    <row r="17" spans="1:14">
      <c r="A17" s="20" t="s">
        <v>60</v>
      </c>
      <c r="B17" s="23" t="str">
        <f>IF(AND(B15&gt;B8*0.25, B15&lt;B8*0.5),"Ja","Nee")</f>
        <v>Ja</v>
      </c>
      <c r="C17" s="17" t="s">
        <v>86</v>
      </c>
      <c r="F17" s="16"/>
    </row>
    <row r="18" spans="1:14">
      <c r="A18" s="20" t="s">
        <v>61</v>
      </c>
      <c r="B18" s="23" t="str">
        <f>IF(B15&gt;=B8*0.5,"Ja","Nee")</f>
        <v>Nee</v>
      </c>
      <c r="C18" s="17" t="s">
        <v>86</v>
      </c>
      <c r="F18" s="16"/>
    </row>
    <row r="19" spans="1:14">
      <c r="A19" s="20" t="s">
        <v>82</v>
      </c>
      <c r="B19" s="13">
        <f>IF(B16="Ja",B5*0.25,IF(B17="Ja",B15,IF(B18="Ja", B5*0.75,"FOUT")))</f>
        <v>1075</v>
      </c>
      <c r="C19" s="17" t="s">
        <v>3</v>
      </c>
      <c r="F19" s="22" t="s">
        <v>84</v>
      </c>
    </row>
    <row r="20" spans="1:14">
      <c r="B20" s="14"/>
      <c r="C20" s="17"/>
    </row>
    <row r="21" spans="1:14" ht="15" thickBot="1">
      <c r="A21" s="19" t="s">
        <v>81</v>
      </c>
      <c r="B21" s="14"/>
      <c r="C21" s="17"/>
    </row>
    <row r="22" spans="1:14" ht="15" thickBot="1">
      <c r="A22" s="20" t="s">
        <v>57</v>
      </c>
      <c r="B22" s="15">
        <f>SMALL(B11:B12,1)</f>
        <v>1075</v>
      </c>
      <c r="C22" s="17" t="s">
        <v>3</v>
      </c>
    </row>
    <row r="24" spans="1:14">
      <c r="A24" s="19" t="s">
        <v>68</v>
      </c>
      <c r="F24" s="14" t="s">
        <v>63</v>
      </c>
      <c r="K24" s="14" t="s">
        <v>74</v>
      </c>
    </row>
    <row r="25" spans="1:14">
      <c r="A25" s="21"/>
      <c r="B25" s="27" t="s">
        <v>75</v>
      </c>
      <c r="C25" s="27" t="s">
        <v>76</v>
      </c>
      <c r="F25" s="17"/>
      <c r="G25" s="27" t="s">
        <v>65</v>
      </c>
      <c r="H25" s="27" t="s">
        <v>66</v>
      </c>
      <c r="K25" s="17"/>
      <c r="L25" s="27" t="s">
        <v>65</v>
      </c>
      <c r="M25" s="27" t="s">
        <v>66</v>
      </c>
    </row>
    <row r="26" spans="1:14">
      <c r="A26" s="20" t="s">
        <v>4</v>
      </c>
      <c r="B26" s="28"/>
      <c r="C26" s="28"/>
      <c r="D26" s="17" t="s">
        <v>3</v>
      </c>
      <c r="F26" s="13" t="s">
        <v>4</v>
      </c>
      <c r="G26" s="13">
        <v>0.5</v>
      </c>
      <c r="H26" s="13">
        <v>0.25</v>
      </c>
      <c r="I26" s="17" t="s">
        <v>50</v>
      </c>
      <c r="K26" s="13" t="s">
        <v>4</v>
      </c>
      <c r="L26" s="13">
        <f>B26*G26</f>
        <v>0</v>
      </c>
      <c r="M26" s="13">
        <f>C26*H26</f>
        <v>0</v>
      </c>
      <c r="N26" s="17" t="s">
        <v>3</v>
      </c>
    </row>
    <row r="27" spans="1:14">
      <c r="A27" s="20" t="s">
        <v>44</v>
      </c>
      <c r="B27" s="28"/>
      <c r="C27" s="28"/>
      <c r="D27" s="17" t="s">
        <v>3</v>
      </c>
      <c r="F27" s="13" t="s">
        <v>44</v>
      </c>
      <c r="G27" s="13">
        <v>1</v>
      </c>
      <c r="H27" s="13">
        <v>0.5</v>
      </c>
      <c r="I27" s="17" t="s">
        <v>50</v>
      </c>
      <c r="K27" s="13" t="s">
        <v>44</v>
      </c>
      <c r="L27" s="13">
        <f t="shared" ref="L27:L33" si="0">B27*G27</f>
        <v>0</v>
      </c>
      <c r="M27" s="13">
        <f t="shared" ref="M27:M37" si="1">C27*H27</f>
        <v>0</v>
      </c>
      <c r="N27" s="17" t="s">
        <v>3</v>
      </c>
    </row>
    <row r="28" spans="1:14">
      <c r="A28" s="20" t="s">
        <v>45</v>
      </c>
      <c r="B28" s="28"/>
      <c r="C28" s="28"/>
      <c r="D28" s="17" t="s">
        <v>3</v>
      </c>
      <c r="F28" s="13" t="s">
        <v>45</v>
      </c>
      <c r="G28" s="13">
        <v>2</v>
      </c>
      <c r="H28" s="13">
        <v>1</v>
      </c>
      <c r="I28" s="17" t="s">
        <v>50</v>
      </c>
      <c r="K28" s="13" t="s">
        <v>45</v>
      </c>
      <c r="L28" s="13">
        <f t="shared" si="0"/>
        <v>0</v>
      </c>
      <c r="M28" s="13">
        <f t="shared" si="1"/>
        <v>0</v>
      </c>
      <c r="N28" s="17" t="s">
        <v>3</v>
      </c>
    </row>
    <row r="29" spans="1:14">
      <c r="A29" s="20" t="s">
        <v>46</v>
      </c>
      <c r="B29" s="28"/>
      <c r="C29" s="28"/>
      <c r="D29" s="17" t="s">
        <v>3</v>
      </c>
      <c r="F29" s="13" t="s">
        <v>46</v>
      </c>
      <c r="G29" s="13">
        <v>6</v>
      </c>
      <c r="H29" s="13">
        <v>3</v>
      </c>
      <c r="I29" s="17" t="s">
        <v>50</v>
      </c>
      <c r="K29" s="13" t="s">
        <v>46</v>
      </c>
      <c r="L29" s="13">
        <f t="shared" si="0"/>
        <v>0</v>
      </c>
      <c r="M29" s="13">
        <f t="shared" si="1"/>
        <v>0</v>
      </c>
      <c r="N29" s="17" t="s">
        <v>3</v>
      </c>
    </row>
    <row r="30" spans="1:14">
      <c r="A30" s="20" t="s">
        <v>48</v>
      </c>
      <c r="B30" s="28"/>
      <c r="C30" s="28"/>
      <c r="D30" s="17" t="s">
        <v>3</v>
      </c>
      <c r="F30" s="13" t="s">
        <v>48</v>
      </c>
      <c r="G30" s="13">
        <v>4</v>
      </c>
      <c r="H30" s="13">
        <v>2</v>
      </c>
      <c r="I30" s="17" t="s">
        <v>49</v>
      </c>
      <c r="K30" s="13" t="s">
        <v>48</v>
      </c>
      <c r="L30" s="13">
        <f t="shared" si="0"/>
        <v>0</v>
      </c>
      <c r="M30" s="13">
        <f t="shared" si="1"/>
        <v>0</v>
      </c>
      <c r="N30" s="17" t="s">
        <v>3</v>
      </c>
    </row>
    <row r="31" spans="1:14" ht="28.5">
      <c r="A31" s="20" t="s">
        <v>51</v>
      </c>
      <c r="B31" s="28"/>
      <c r="C31" s="28"/>
      <c r="D31" s="17" t="s">
        <v>3</v>
      </c>
      <c r="F31" s="13" t="s">
        <v>51</v>
      </c>
      <c r="G31" s="13">
        <v>6</v>
      </c>
      <c r="H31" s="13">
        <v>3</v>
      </c>
      <c r="I31" s="17" t="s">
        <v>50</v>
      </c>
      <c r="K31" s="13" t="s">
        <v>51</v>
      </c>
      <c r="L31" s="13">
        <f t="shared" si="0"/>
        <v>0</v>
      </c>
      <c r="M31" s="13">
        <f t="shared" si="1"/>
        <v>0</v>
      </c>
      <c r="N31" s="17" t="s">
        <v>3</v>
      </c>
    </row>
    <row r="32" spans="1:14">
      <c r="A32" s="20" t="s">
        <v>69</v>
      </c>
      <c r="B32" s="28"/>
      <c r="C32" s="28"/>
      <c r="D32" s="17" t="s">
        <v>73</v>
      </c>
      <c r="F32" s="13" t="s">
        <v>69</v>
      </c>
      <c r="G32" s="13">
        <v>80</v>
      </c>
      <c r="H32" s="13">
        <v>40</v>
      </c>
      <c r="I32" s="17" t="s">
        <v>72</v>
      </c>
      <c r="K32" s="13" t="s">
        <v>69</v>
      </c>
      <c r="L32" s="13">
        <f t="shared" si="0"/>
        <v>0</v>
      </c>
      <c r="M32" s="13">
        <f t="shared" si="1"/>
        <v>0</v>
      </c>
      <c r="N32" s="17" t="s">
        <v>3</v>
      </c>
    </row>
    <row r="33" spans="1:15">
      <c r="A33" s="20" t="s">
        <v>70</v>
      </c>
      <c r="B33" s="28"/>
      <c r="C33" s="28"/>
      <c r="D33" s="17" t="s">
        <v>73</v>
      </c>
      <c r="F33" s="13" t="s">
        <v>70</v>
      </c>
      <c r="G33" s="13">
        <v>50</v>
      </c>
      <c r="H33" s="13">
        <v>25</v>
      </c>
      <c r="I33" s="17" t="s">
        <v>72</v>
      </c>
      <c r="K33" s="13" t="s">
        <v>70</v>
      </c>
      <c r="L33" s="13">
        <f t="shared" si="0"/>
        <v>0</v>
      </c>
      <c r="M33" s="13">
        <f t="shared" si="1"/>
        <v>0</v>
      </c>
      <c r="N33" s="17" t="s">
        <v>3</v>
      </c>
    </row>
    <row r="34" spans="1:15">
      <c r="A34" s="20" t="s">
        <v>71</v>
      </c>
      <c r="B34" s="28"/>
      <c r="C34" s="28"/>
      <c r="D34" s="17" t="s">
        <v>73</v>
      </c>
      <c r="F34" s="13" t="s">
        <v>71</v>
      </c>
      <c r="G34" s="13">
        <v>20</v>
      </c>
      <c r="H34" s="13">
        <v>10</v>
      </c>
      <c r="I34" s="17" t="s">
        <v>72</v>
      </c>
      <c r="K34" s="13" t="s">
        <v>71</v>
      </c>
      <c r="L34" s="13">
        <f>B34*G34</f>
        <v>0</v>
      </c>
      <c r="M34" s="13">
        <f t="shared" si="1"/>
        <v>0</v>
      </c>
      <c r="N34" s="17" t="s">
        <v>3</v>
      </c>
    </row>
    <row r="35" spans="1:15">
      <c r="A35" s="20" t="s">
        <v>47</v>
      </c>
      <c r="B35" s="28"/>
      <c r="C35" s="28"/>
      <c r="D35" s="17" t="s">
        <v>3</v>
      </c>
      <c r="F35" s="13" t="s">
        <v>47</v>
      </c>
      <c r="G35" s="13">
        <v>0</v>
      </c>
      <c r="H35" s="13">
        <v>1</v>
      </c>
      <c r="I35" s="17" t="s">
        <v>50</v>
      </c>
      <c r="K35" s="13" t="s">
        <v>47</v>
      </c>
      <c r="L35" s="13">
        <f t="shared" ref="L35:L36" si="2">B35*G35</f>
        <v>0</v>
      </c>
      <c r="M35" s="13">
        <f t="shared" si="1"/>
        <v>0</v>
      </c>
      <c r="N35" s="17" t="s">
        <v>3</v>
      </c>
    </row>
    <row r="36" spans="1:15" ht="28.5">
      <c r="A36" s="20" t="s">
        <v>52</v>
      </c>
      <c r="B36" s="28"/>
      <c r="C36" s="28"/>
      <c r="D36" s="17" t="s">
        <v>3</v>
      </c>
      <c r="F36" s="13" t="s">
        <v>52</v>
      </c>
      <c r="G36" s="13">
        <v>0</v>
      </c>
      <c r="H36" s="13">
        <v>0</v>
      </c>
      <c r="I36" s="17" t="s">
        <v>50</v>
      </c>
      <c r="K36" s="13" t="s">
        <v>52</v>
      </c>
      <c r="L36" s="13">
        <f t="shared" si="2"/>
        <v>0</v>
      </c>
      <c r="M36" s="13">
        <f t="shared" si="1"/>
        <v>0</v>
      </c>
      <c r="N36" s="17" t="s">
        <v>3</v>
      </c>
    </row>
    <row r="37" spans="1:15">
      <c r="A37" s="20" t="s">
        <v>67</v>
      </c>
      <c r="B37" s="28"/>
      <c r="C37" s="28"/>
      <c r="D37" s="17" t="s">
        <v>3</v>
      </c>
      <c r="F37" s="13" t="s">
        <v>67</v>
      </c>
      <c r="G37" s="13">
        <v>15</v>
      </c>
      <c r="H37" s="13">
        <v>10</v>
      </c>
      <c r="I37" s="17" t="s">
        <v>50</v>
      </c>
      <c r="K37" s="13" t="s">
        <v>67</v>
      </c>
      <c r="L37" s="13">
        <f>B37*G37</f>
        <v>0</v>
      </c>
      <c r="M37" s="13">
        <f t="shared" si="1"/>
        <v>0</v>
      </c>
      <c r="N37" s="17" t="s">
        <v>3</v>
      </c>
    </row>
    <row r="38" spans="1:15">
      <c r="K38" s="18" t="s">
        <v>77</v>
      </c>
      <c r="L38" s="18">
        <f>SUM(L26:L37)</f>
        <v>0</v>
      </c>
      <c r="M38" s="18">
        <f>SUM(M26:M37)</f>
        <v>0</v>
      </c>
      <c r="N38" s="26" t="s">
        <v>3</v>
      </c>
      <c r="O38" s="14"/>
    </row>
    <row r="39" spans="1:15">
      <c r="A39" s="19" t="s">
        <v>87</v>
      </c>
      <c r="N39" s="24"/>
      <c r="O39" s="14"/>
    </row>
    <row r="40" spans="1:15">
      <c r="A40" s="20" t="s">
        <v>88</v>
      </c>
      <c r="B40" s="28"/>
      <c r="C40" s="17" t="s">
        <v>3</v>
      </c>
      <c r="N40" s="24"/>
      <c r="O40" s="14"/>
    </row>
    <row r="41" spans="1:15">
      <c r="A41" s="20" t="s">
        <v>87</v>
      </c>
      <c r="B41" s="13">
        <f>B40*(14000/75)</f>
        <v>0</v>
      </c>
      <c r="C41" s="17" t="s">
        <v>91</v>
      </c>
      <c r="N41" s="24"/>
      <c r="O41" s="14"/>
    </row>
    <row r="43" spans="1:15">
      <c r="A43" s="19" t="s">
        <v>58</v>
      </c>
    </row>
    <row r="44" spans="1:15" ht="15" thickBot="1">
      <c r="A44" s="20" t="s">
        <v>89</v>
      </c>
      <c r="B44" s="13">
        <f>L38+M38+B40</f>
        <v>0</v>
      </c>
      <c r="C44" s="17" t="s">
        <v>3</v>
      </c>
    </row>
    <row r="45" spans="1:15" ht="15" thickBot="1">
      <c r="A45" s="20" t="s">
        <v>64</v>
      </c>
      <c r="B45" s="83" t="str">
        <f>IF(B44&gt;=B19,"Ja","Nee, herzien")</f>
        <v>Nee, herzien</v>
      </c>
      <c r="C45" s="84"/>
    </row>
  </sheetData>
  <sheetProtection selectLockedCells="1"/>
  <protectedRanges>
    <protectedRange sqref="B6" name="Wooneenheden"/>
  </protectedRanges>
  <mergeCells count="2">
    <mergeCell ref="B45:C45"/>
    <mergeCell ref="A1:L1"/>
  </mergeCells>
  <conditionalFormatting sqref="B45">
    <cfRule type="containsText" dxfId="3" priority="1" operator="containsText" text="Nee">
      <formula>NOT(ISERROR(SEARCH("Nee",B45)))</formula>
    </cfRule>
    <cfRule type="containsText" dxfId="2" priority="2" operator="containsText" text="Ja">
      <formula>NOT(ISERROR(SEARCH("Ja",B45)))</formula>
    </cfRule>
  </conditionalFormatting>
  <pageMargins left="0.7" right="0.7" top="0.75" bottom="0.75" header="0.3" footer="0.3"/>
  <pageSetup paperSize="9" orientation="portrait" horizontalDpi="3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12A80-A516-4B9A-A844-EBDF21DAF450}">
  <dimension ref="B1:O48"/>
  <sheetViews>
    <sheetView showGridLines="0" tabSelected="1" topLeftCell="A34" zoomScale="85" zoomScaleNormal="85" zoomScaleSheetLayoutView="85" workbookViewId="0">
      <selection activeCell="C26" sqref="C26"/>
    </sheetView>
  </sheetViews>
  <sheetFormatPr defaultColWidth="8.81640625" defaultRowHeight="16.399999999999999" customHeight="1"/>
  <cols>
    <col min="1" max="1" width="3" style="32" customWidth="1"/>
    <col min="2" max="2" width="27" style="32" customWidth="1"/>
    <col min="3" max="4" width="20.7265625" style="32" customWidth="1"/>
    <col min="5" max="5" width="10.81640625" style="33" customWidth="1"/>
    <col min="6" max="6" width="5.81640625" style="32" customWidth="1"/>
    <col min="7" max="7" width="27.1796875" style="32" customWidth="1"/>
    <col min="8" max="8" width="10.81640625" style="33" customWidth="1"/>
    <col min="9" max="10" width="10.81640625" style="32" customWidth="1"/>
    <col min="11" max="11" width="8.81640625" style="32"/>
    <col min="12" max="12" width="27.81640625" style="32" customWidth="1"/>
    <col min="13" max="15" width="10.81640625" style="32" customWidth="1"/>
    <col min="16" max="16384" width="8.81640625" style="32"/>
  </cols>
  <sheetData>
    <row r="1" spans="2:8" s="47" customFormat="1" ht="44.5">
      <c r="B1" s="87" t="s">
        <v>116</v>
      </c>
      <c r="C1" s="88"/>
      <c r="D1" s="88"/>
      <c r="E1" s="88"/>
      <c r="F1" s="88"/>
      <c r="H1" s="48"/>
    </row>
    <row r="2" spans="2:8" ht="28.75" customHeight="1">
      <c r="B2" s="98" t="s">
        <v>42</v>
      </c>
      <c r="C2" s="98"/>
    </row>
    <row r="3" spans="2:8" ht="14.5"/>
    <row r="4" spans="2:8" s="40" customFormat="1" ht="18">
      <c r="B4" s="91" t="s">
        <v>120</v>
      </c>
      <c r="C4" s="92"/>
      <c r="D4" s="93"/>
      <c r="E4" s="41"/>
      <c r="H4" s="41"/>
    </row>
    <row r="5" spans="2:8" ht="17">
      <c r="B5" s="60" t="s">
        <v>109</v>
      </c>
      <c r="C5" s="72"/>
      <c r="D5" s="63" t="s">
        <v>100</v>
      </c>
    </row>
    <row r="6" spans="2:8" ht="14.5">
      <c r="B6" s="60" t="s">
        <v>54</v>
      </c>
      <c r="C6" s="72"/>
      <c r="D6" s="63" t="s">
        <v>43</v>
      </c>
    </row>
    <row r="7" spans="2:8" ht="28">
      <c r="B7" s="60" t="s">
        <v>112</v>
      </c>
      <c r="C7" s="72"/>
      <c r="D7" s="63" t="s">
        <v>100</v>
      </c>
    </row>
    <row r="8" spans="2:8" ht="28">
      <c r="B8" s="64" t="s">
        <v>105</v>
      </c>
      <c r="C8" s="65">
        <v>75</v>
      </c>
      <c r="D8" s="66" t="s">
        <v>100</v>
      </c>
    </row>
    <row r="9" spans="2:8" ht="16.399999999999999" customHeight="1">
      <c r="C9" s="29"/>
      <c r="D9" s="34"/>
    </row>
    <row r="10" spans="2:8" s="40" customFormat="1" ht="16.399999999999999" customHeight="1">
      <c r="B10" s="91" t="s">
        <v>125</v>
      </c>
      <c r="C10" s="92"/>
      <c r="D10" s="93"/>
      <c r="E10" s="41"/>
      <c r="H10" s="41"/>
    </row>
    <row r="11" spans="2:8" ht="17">
      <c r="B11" s="60" t="s">
        <v>110</v>
      </c>
      <c r="C11" s="29">
        <f>C18-C7</f>
        <v>0</v>
      </c>
      <c r="D11" s="63" t="s">
        <v>100</v>
      </c>
    </row>
    <row r="12" spans="2:8" ht="14.5">
      <c r="B12" s="60" t="s">
        <v>122</v>
      </c>
      <c r="C12" s="29" t="str">
        <f>IF(C11&lt;=C5*0.25,"Ja","Nee")</f>
        <v>Ja</v>
      </c>
      <c r="D12" s="63"/>
    </row>
    <row r="13" spans="2:8" ht="14.5">
      <c r="B13" s="60" t="s">
        <v>123</v>
      </c>
      <c r="C13" s="29" t="str">
        <f>IF(AND(C11&gt;C5*0.25, C11&lt;C5*0.5),"Ja","Nee")</f>
        <v>Nee</v>
      </c>
      <c r="D13" s="63"/>
    </row>
    <row r="14" spans="2:8" ht="14.5">
      <c r="B14" s="60" t="s">
        <v>124</v>
      </c>
      <c r="C14" s="29" t="str">
        <f>IF(C11&gt;=C5*0.5,"Ja","Nee")</f>
        <v>Ja</v>
      </c>
      <c r="D14" s="63"/>
    </row>
    <row r="15" spans="2:8" ht="17">
      <c r="B15" s="64" t="s">
        <v>82</v>
      </c>
      <c r="C15" s="65">
        <f>IF(C12="Ja",C5*0.25,IF(C13="Ja",C11,IF(C14="Ja",C5*0.5,"FOUT")))</f>
        <v>0</v>
      </c>
      <c r="D15" s="66" t="s">
        <v>100</v>
      </c>
    </row>
    <row r="16" spans="2:8" ht="16.399999999999999" customHeight="1">
      <c r="C16" s="29"/>
      <c r="D16" s="34"/>
    </row>
    <row r="17" spans="2:15" s="40" customFormat="1" ht="18">
      <c r="B17" s="74" t="s">
        <v>81</v>
      </c>
      <c r="C17" s="75"/>
      <c r="D17" s="76"/>
      <c r="E17" s="41"/>
      <c r="H17" s="41"/>
    </row>
    <row r="18" spans="2:15" s="40" customFormat="1" ht="17.5">
      <c r="B18" s="60" t="s">
        <v>103</v>
      </c>
      <c r="C18" s="29">
        <f>C8*C6</f>
        <v>0</v>
      </c>
      <c r="D18" s="63" t="s">
        <v>100</v>
      </c>
      <c r="E18" s="33" t="s">
        <v>13</v>
      </c>
      <c r="H18" s="41"/>
    </row>
    <row r="19" spans="2:15" s="40" customFormat="1" ht="59" thickBot="1">
      <c r="B19" s="77" t="s">
        <v>121</v>
      </c>
      <c r="C19" s="29">
        <f>C15</f>
        <v>0</v>
      </c>
      <c r="D19" s="78" t="s">
        <v>100</v>
      </c>
      <c r="E19" s="41"/>
      <c r="H19" s="41"/>
    </row>
    <row r="20" spans="2:15" ht="15.65" customHeight="1" thickTop="1" thickBot="1">
      <c r="B20" s="79" t="s">
        <v>57</v>
      </c>
      <c r="C20" s="36">
        <f>SMALL(C18:C19,1)</f>
        <v>0</v>
      </c>
      <c r="D20" s="66" t="s">
        <v>100</v>
      </c>
    </row>
    <row r="21" spans="2:15" ht="15" thickTop="1">
      <c r="C21" s="29"/>
      <c r="D21" s="34"/>
    </row>
    <row r="22" spans="2:15" s="40" customFormat="1" ht="18">
      <c r="B22" s="91" t="s">
        <v>126</v>
      </c>
      <c r="C22" s="92"/>
      <c r="D22" s="92"/>
      <c r="E22" s="93"/>
      <c r="G22" s="91" t="s">
        <v>63</v>
      </c>
      <c r="H22" s="92"/>
      <c r="I22" s="92"/>
      <c r="J22" s="93"/>
      <c r="L22" s="94" t="s">
        <v>74</v>
      </c>
      <c r="M22" s="95"/>
      <c r="N22" s="95"/>
      <c r="O22" s="96"/>
    </row>
    <row r="23" spans="2:15" ht="14.5">
      <c r="B23" s="54" t="s">
        <v>99</v>
      </c>
      <c r="C23" s="50" t="s">
        <v>75</v>
      </c>
      <c r="D23" s="50" t="s">
        <v>76</v>
      </c>
      <c r="E23" s="55"/>
      <c r="G23" s="54" t="s">
        <v>99</v>
      </c>
      <c r="H23" s="50" t="s">
        <v>65</v>
      </c>
      <c r="I23" s="50" t="s">
        <v>66</v>
      </c>
      <c r="J23" s="55"/>
      <c r="L23" s="54" t="s">
        <v>99</v>
      </c>
      <c r="M23" s="50" t="s">
        <v>65</v>
      </c>
      <c r="N23" s="50" t="s">
        <v>66</v>
      </c>
      <c r="O23" s="55"/>
    </row>
    <row r="24" spans="2:15" s="39" customFormat="1" ht="14.5">
      <c r="B24" s="61" t="s">
        <v>92</v>
      </c>
      <c r="C24" s="51"/>
      <c r="D24" s="51"/>
      <c r="E24" s="57"/>
      <c r="G24" s="56" t="s">
        <v>92</v>
      </c>
      <c r="H24" s="51"/>
      <c r="I24" s="51"/>
      <c r="J24" s="57"/>
      <c r="L24" s="56" t="s">
        <v>92</v>
      </c>
      <c r="M24" s="51"/>
      <c r="N24" s="51"/>
      <c r="O24" s="57"/>
    </row>
    <row r="25" spans="2:15" s="39" customFormat="1" ht="17">
      <c r="B25" s="60" t="s">
        <v>97</v>
      </c>
      <c r="C25" s="71"/>
      <c r="D25" s="71"/>
      <c r="E25" s="59" t="s">
        <v>100</v>
      </c>
      <c r="G25" s="58" t="s">
        <v>97</v>
      </c>
      <c r="H25" s="52">
        <v>0.5</v>
      </c>
      <c r="I25" s="52">
        <v>0.5</v>
      </c>
      <c r="J25" s="59" t="s">
        <v>102</v>
      </c>
      <c r="L25" s="58" t="s">
        <v>97</v>
      </c>
      <c r="M25" s="52">
        <f t="shared" ref="M25:M33" si="0">C25*H25</f>
        <v>0</v>
      </c>
      <c r="N25" s="52">
        <f t="shared" ref="N25:N33" si="1">D25*I25</f>
        <v>0</v>
      </c>
      <c r="O25" s="59" t="s">
        <v>100</v>
      </c>
    </row>
    <row r="26" spans="2:15" s="39" customFormat="1" ht="17">
      <c r="B26" s="60" t="s">
        <v>98</v>
      </c>
      <c r="C26" s="71"/>
      <c r="D26" s="71"/>
      <c r="E26" s="59" t="s">
        <v>100</v>
      </c>
      <c r="G26" s="58" t="s">
        <v>98</v>
      </c>
      <c r="H26" s="52">
        <v>1</v>
      </c>
      <c r="I26" s="52">
        <v>1</v>
      </c>
      <c r="J26" s="59" t="s">
        <v>102</v>
      </c>
      <c r="L26" s="58" t="s">
        <v>98</v>
      </c>
      <c r="M26" s="52">
        <f t="shared" si="0"/>
        <v>0</v>
      </c>
      <c r="N26" s="52">
        <f t="shared" si="1"/>
        <v>0</v>
      </c>
      <c r="O26" s="59" t="s">
        <v>100</v>
      </c>
    </row>
    <row r="27" spans="2:15" s="39" customFormat="1" ht="17">
      <c r="B27" s="60" t="s">
        <v>108</v>
      </c>
      <c r="C27" s="71"/>
      <c r="D27" s="71"/>
      <c r="E27" s="59" t="s">
        <v>101</v>
      </c>
      <c r="G27" s="60" t="s">
        <v>108</v>
      </c>
      <c r="H27" s="52">
        <v>2</v>
      </c>
      <c r="I27" s="52">
        <v>2</v>
      </c>
      <c r="J27" s="59" t="s">
        <v>102</v>
      </c>
      <c r="L27" s="60" t="s">
        <v>108</v>
      </c>
      <c r="M27" s="52">
        <f t="shared" si="0"/>
        <v>0</v>
      </c>
      <c r="N27" s="52">
        <f t="shared" si="1"/>
        <v>0</v>
      </c>
      <c r="O27" s="59" t="s">
        <v>101</v>
      </c>
    </row>
    <row r="28" spans="2:15" s="39" customFormat="1" ht="17">
      <c r="B28" s="60" t="s">
        <v>127</v>
      </c>
      <c r="C28" s="71"/>
      <c r="D28" s="71"/>
      <c r="E28" s="59" t="s">
        <v>100</v>
      </c>
      <c r="G28" s="60" t="s">
        <v>127</v>
      </c>
      <c r="H28" s="52">
        <v>3</v>
      </c>
      <c r="I28" s="52">
        <v>3</v>
      </c>
      <c r="J28" s="59" t="s">
        <v>102</v>
      </c>
      <c r="L28" s="60" t="s">
        <v>127</v>
      </c>
      <c r="M28" s="52">
        <f t="shared" si="0"/>
        <v>0</v>
      </c>
      <c r="N28" s="52">
        <f t="shared" si="1"/>
        <v>0</v>
      </c>
      <c r="O28" s="59" t="s">
        <v>101</v>
      </c>
    </row>
    <row r="29" spans="2:15" s="39" customFormat="1" ht="17">
      <c r="B29" s="60" t="s">
        <v>48</v>
      </c>
      <c r="C29" s="71"/>
      <c r="D29" s="71"/>
      <c r="E29" s="59" t="s">
        <v>104</v>
      </c>
      <c r="G29" s="58" t="s">
        <v>48</v>
      </c>
      <c r="H29" s="52">
        <v>2</v>
      </c>
      <c r="I29" s="52">
        <v>2</v>
      </c>
      <c r="J29" s="59" t="s">
        <v>93</v>
      </c>
      <c r="L29" s="58" t="s">
        <v>48</v>
      </c>
      <c r="M29" s="52">
        <f t="shared" si="0"/>
        <v>0</v>
      </c>
      <c r="N29" s="52">
        <f t="shared" si="1"/>
        <v>0</v>
      </c>
      <c r="O29" s="59" t="s">
        <v>101</v>
      </c>
    </row>
    <row r="30" spans="2:15" s="39" customFormat="1" ht="17">
      <c r="B30" s="60" t="s">
        <v>106</v>
      </c>
      <c r="C30" s="71"/>
      <c r="D30" s="71"/>
      <c r="E30" s="59" t="s">
        <v>104</v>
      </c>
      <c r="G30" s="58" t="s">
        <v>106</v>
      </c>
      <c r="H30" s="52">
        <v>1</v>
      </c>
      <c r="I30" s="52">
        <v>1</v>
      </c>
      <c r="J30" s="59" t="s">
        <v>93</v>
      </c>
      <c r="L30" s="58" t="s">
        <v>106</v>
      </c>
      <c r="M30" s="52">
        <f t="shared" si="0"/>
        <v>0</v>
      </c>
      <c r="N30" s="52">
        <f t="shared" si="1"/>
        <v>0</v>
      </c>
      <c r="O30" s="59" t="s">
        <v>101</v>
      </c>
    </row>
    <row r="31" spans="2:15" s="39" customFormat="1" ht="28">
      <c r="B31" s="60" t="s">
        <v>113</v>
      </c>
      <c r="C31" s="71"/>
      <c r="D31" s="71"/>
      <c r="E31" s="59" t="s">
        <v>43</v>
      </c>
      <c r="G31" s="60" t="s">
        <v>113</v>
      </c>
      <c r="H31" s="52">
        <f>I31*1.5</f>
        <v>60</v>
      </c>
      <c r="I31" s="52">
        <v>40</v>
      </c>
      <c r="J31" s="59" t="s">
        <v>72</v>
      </c>
      <c r="L31" s="60" t="s">
        <v>113</v>
      </c>
      <c r="M31" s="52">
        <f t="shared" si="0"/>
        <v>0</v>
      </c>
      <c r="N31" s="52">
        <f t="shared" si="1"/>
        <v>0</v>
      </c>
      <c r="O31" s="59" t="s">
        <v>101</v>
      </c>
    </row>
    <row r="32" spans="2:15" s="39" customFormat="1" ht="28">
      <c r="B32" s="60" t="s">
        <v>114</v>
      </c>
      <c r="C32" s="71"/>
      <c r="D32" s="71"/>
      <c r="E32" s="59" t="s">
        <v>43</v>
      </c>
      <c r="G32" s="60" t="s">
        <v>114</v>
      </c>
      <c r="H32" s="52">
        <f>I32*1.5</f>
        <v>37.5</v>
      </c>
      <c r="I32" s="52">
        <v>25</v>
      </c>
      <c r="J32" s="59" t="s">
        <v>72</v>
      </c>
      <c r="L32" s="60" t="s">
        <v>114</v>
      </c>
      <c r="M32" s="52">
        <f t="shared" si="0"/>
        <v>0</v>
      </c>
      <c r="N32" s="52">
        <f t="shared" si="1"/>
        <v>0</v>
      </c>
      <c r="O32" s="59" t="s">
        <v>101</v>
      </c>
    </row>
    <row r="33" spans="2:15" s="39" customFormat="1" ht="28">
      <c r="B33" s="60" t="s">
        <v>115</v>
      </c>
      <c r="C33" s="71"/>
      <c r="D33" s="71"/>
      <c r="E33" s="59" t="s">
        <v>43</v>
      </c>
      <c r="G33" s="60" t="s">
        <v>115</v>
      </c>
      <c r="H33" s="52">
        <f>I33*1.5</f>
        <v>15</v>
      </c>
      <c r="I33" s="52">
        <v>10</v>
      </c>
      <c r="J33" s="59" t="s">
        <v>72</v>
      </c>
      <c r="L33" s="60" t="s">
        <v>115</v>
      </c>
      <c r="M33" s="52">
        <f t="shared" si="0"/>
        <v>0</v>
      </c>
      <c r="N33" s="52">
        <f t="shared" si="1"/>
        <v>0</v>
      </c>
      <c r="O33" s="59" t="s">
        <v>101</v>
      </c>
    </row>
    <row r="34" spans="2:15" ht="14.5">
      <c r="B34" s="61" t="s">
        <v>94</v>
      </c>
      <c r="C34" s="53"/>
      <c r="D34" s="53"/>
      <c r="E34" s="62"/>
      <c r="G34" s="61" t="s">
        <v>94</v>
      </c>
      <c r="H34" s="53"/>
      <c r="I34" s="53"/>
      <c r="J34" s="62"/>
      <c r="L34" s="67" t="s">
        <v>94</v>
      </c>
      <c r="M34" s="68"/>
      <c r="N34" s="68"/>
      <c r="O34" s="62"/>
    </row>
    <row r="35" spans="2:15" ht="17">
      <c r="B35" s="60" t="s">
        <v>47</v>
      </c>
      <c r="C35" s="72"/>
      <c r="D35" s="72"/>
      <c r="E35" s="63" t="s">
        <v>101</v>
      </c>
      <c r="G35" s="60" t="s">
        <v>47</v>
      </c>
      <c r="H35" s="29">
        <v>2</v>
      </c>
      <c r="I35" s="29">
        <v>2</v>
      </c>
      <c r="J35" s="63" t="s">
        <v>102</v>
      </c>
      <c r="L35" s="60" t="s">
        <v>47</v>
      </c>
      <c r="M35" s="29">
        <f>C35*H35</f>
        <v>0</v>
      </c>
      <c r="N35" s="29">
        <f>D35*I35</f>
        <v>0</v>
      </c>
      <c r="O35" s="63" t="s">
        <v>101</v>
      </c>
    </row>
    <row r="36" spans="2:15" ht="17">
      <c r="B36" s="60" t="s">
        <v>12</v>
      </c>
      <c r="C36" s="72"/>
      <c r="D36" s="72"/>
      <c r="E36" s="63" t="s">
        <v>101</v>
      </c>
      <c r="G36" s="60" t="s">
        <v>12</v>
      </c>
      <c r="H36" s="29">
        <v>1</v>
      </c>
      <c r="I36" s="29">
        <v>1</v>
      </c>
      <c r="J36" s="63" t="s">
        <v>102</v>
      </c>
      <c r="L36" s="60" t="s">
        <v>12</v>
      </c>
      <c r="M36" s="29">
        <f>C36*H36</f>
        <v>0</v>
      </c>
      <c r="N36" s="29">
        <f>D36*I36</f>
        <v>0</v>
      </c>
      <c r="O36" s="63" t="s">
        <v>101</v>
      </c>
    </row>
    <row r="37" spans="2:15" ht="14.5">
      <c r="B37" s="61" t="s">
        <v>95</v>
      </c>
      <c r="C37" s="53"/>
      <c r="D37" s="53"/>
      <c r="E37" s="62"/>
      <c r="G37" s="61" t="s">
        <v>95</v>
      </c>
      <c r="H37" s="53"/>
      <c r="I37" s="53"/>
      <c r="J37" s="62"/>
      <c r="L37" s="61" t="s">
        <v>95</v>
      </c>
      <c r="M37" s="68"/>
      <c r="N37" s="68"/>
      <c r="O37" s="62"/>
    </row>
    <row r="38" spans="2:15" ht="28.5" thickBot="1">
      <c r="B38" s="64" t="s">
        <v>119</v>
      </c>
      <c r="C38" s="73"/>
      <c r="D38" s="73"/>
      <c r="E38" s="66" t="s">
        <v>100</v>
      </c>
      <c r="G38" s="64" t="s">
        <v>119</v>
      </c>
      <c r="H38" s="65">
        <v>6</v>
      </c>
      <c r="I38" s="65">
        <v>6</v>
      </c>
      <c r="J38" s="66" t="s">
        <v>102</v>
      </c>
      <c r="L38" s="69" t="s">
        <v>119</v>
      </c>
      <c r="M38" s="38">
        <f>C38*H38</f>
        <v>0</v>
      </c>
      <c r="N38" s="38">
        <f>D38*I38</f>
        <v>0</v>
      </c>
      <c r="O38" s="70" t="s">
        <v>100</v>
      </c>
    </row>
    <row r="39" spans="2:15" ht="17">
      <c r="B39" s="97"/>
      <c r="C39" s="97"/>
      <c r="D39" s="97"/>
      <c r="E39" s="97"/>
      <c r="G39" s="97" t="s">
        <v>111</v>
      </c>
      <c r="H39" s="97"/>
      <c r="I39" s="97"/>
      <c r="J39" s="97"/>
      <c r="L39" s="64" t="s">
        <v>77</v>
      </c>
      <c r="M39" s="65">
        <f>SUM(M25:M38)</f>
        <v>0</v>
      </c>
      <c r="N39" s="65">
        <f>SUM(N25:N38)</f>
        <v>0</v>
      </c>
      <c r="O39" s="66" t="s">
        <v>100</v>
      </c>
    </row>
    <row r="40" spans="2:15" s="40" customFormat="1" ht="18">
      <c r="B40" s="91" t="s">
        <v>87</v>
      </c>
      <c r="C40" s="92"/>
      <c r="D40" s="93"/>
      <c r="E40" s="41"/>
      <c r="H40" s="44"/>
      <c r="I40" s="45"/>
    </row>
    <row r="41" spans="2:15" ht="17">
      <c r="B41" s="60" t="s">
        <v>117</v>
      </c>
      <c r="C41" s="80">
        <v>14000</v>
      </c>
      <c r="D41" s="63" t="s">
        <v>118</v>
      </c>
      <c r="H41" s="37"/>
      <c r="I41" s="35"/>
    </row>
    <row r="42" spans="2:15" ht="17">
      <c r="B42" s="60" t="s">
        <v>88</v>
      </c>
      <c r="C42" s="81"/>
      <c r="D42" s="63" t="s">
        <v>101</v>
      </c>
      <c r="H42" s="37"/>
      <c r="I42" s="35"/>
    </row>
    <row r="43" spans="2:15" ht="14.5">
      <c r="B43" s="64" t="s">
        <v>87</v>
      </c>
      <c r="C43" s="82">
        <f>C42*(14000/75)</f>
        <v>0</v>
      </c>
      <c r="D43" s="66"/>
      <c r="H43" s="37"/>
      <c r="I43" s="35"/>
    </row>
    <row r="44" spans="2:15" ht="14.5">
      <c r="D44" s="29"/>
    </row>
    <row r="45" spans="2:15" s="40" customFormat="1" ht="18">
      <c r="B45" s="42" t="s">
        <v>96</v>
      </c>
      <c r="C45" s="43"/>
      <c r="D45" s="46"/>
      <c r="E45" s="41"/>
      <c r="H45" s="41"/>
    </row>
    <row r="46" spans="2:15" ht="17.5" thickBot="1">
      <c r="B46" s="30" t="s">
        <v>107</v>
      </c>
      <c r="C46" s="32">
        <f>M39+N39+C42</f>
        <v>0</v>
      </c>
      <c r="D46" s="31" t="s">
        <v>101</v>
      </c>
    </row>
    <row r="47" spans="2:15" ht="15.5" thickTop="1" thickBot="1">
      <c r="B47" s="49" t="s">
        <v>64</v>
      </c>
      <c r="C47" s="89" t="str">
        <f>IF(C46&gt;=C20,"Ja","Nee, herzien")</f>
        <v>Ja</v>
      </c>
      <c r="D47" s="90"/>
    </row>
    <row r="48" spans="2:15" ht="16.399999999999999" customHeight="1" thickTop="1"/>
  </sheetData>
  <sheetProtection sheet="1"/>
  <protectedRanges>
    <protectedRange sqref="C6" name="Wooneenheden"/>
  </protectedRanges>
  <mergeCells count="11">
    <mergeCell ref="B1:F1"/>
    <mergeCell ref="C47:D47"/>
    <mergeCell ref="G22:J22"/>
    <mergeCell ref="B22:E22"/>
    <mergeCell ref="L22:O22"/>
    <mergeCell ref="B4:D4"/>
    <mergeCell ref="B10:D10"/>
    <mergeCell ref="B39:E39"/>
    <mergeCell ref="G39:J39"/>
    <mergeCell ref="B40:D40"/>
    <mergeCell ref="B2:C2"/>
  </mergeCells>
  <phoneticPr fontId="14" type="noConversion"/>
  <conditionalFormatting sqref="C47">
    <cfRule type="containsText" dxfId="1" priority="1" operator="containsText" text="Nee">
      <formula>NOT(ISERROR(SEARCH("Nee",C47)))</formula>
    </cfRule>
    <cfRule type="containsText" dxfId="0" priority="2" operator="containsText" text="Ja">
      <formula>NOT(ISERROR(SEARCH("Ja",C47)))</formula>
    </cfRule>
  </conditionalFormatting>
  <pageMargins left="0.7" right="0.7" top="0.75" bottom="0.75" header="0.3" footer="0.3"/>
  <pageSetup paperSize="9" orientation="portrait" horizontalDpi="30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CD5D1D195F38A438F7ACEABF23F5CAB" ma:contentTypeVersion="6" ma:contentTypeDescription="Create a new document." ma:contentTypeScope="" ma:versionID="ead3837e94181e8f735ad6c1de764d3c">
  <xsd:schema xmlns:xsd="http://www.w3.org/2001/XMLSchema" xmlns:xs="http://www.w3.org/2001/XMLSchema" xmlns:p="http://schemas.microsoft.com/office/2006/metadata/properties" xmlns:ns2="32e803a2-c8da-46e9-8d68-6cde8cc6e232" xmlns:ns3="ff1984ef-b7c9-4fda-874a-b4501de305eb" targetNamespace="http://schemas.microsoft.com/office/2006/metadata/properties" ma:root="true" ma:fieldsID="c9d637de5a3ba957c1da139502313f49" ns2:_="" ns3:_="">
    <xsd:import namespace="32e803a2-c8da-46e9-8d68-6cde8cc6e232"/>
    <xsd:import namespace="ff1984ef-b7c9-4fda-874a-b4501de305e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e803a2-c8da-46e9-8d68-6cde8cc6e2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1984ef-b7c9-4fda-874a-b4501de305e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97EE1B-0E2B-445A-BF98-6AC3A38CC98E}">
  <ds:schemaRefs>
    <ds:schemaRef ds:uri="http://www.w3.org/XML/1998/namespace"/>
    <ds:schemaRef ds:uri="http://purl.org/dc/terms/"/>
    <ds:schemaRef ds:uri="http://schemas.microsoft.com/office/2006/documentManagement/types"/>
    <ds:schemaRef ds:uri="32e803a2-c8da-46e9-8d68-6cde8cc6e232"/>
    <ds:schemaRef ds:uri="http://schemas.microsoft.com/office/2006/metadata/properties"/>
    <ds:schemaRef ds:uri="http://purl.org/dc/dcmitype/"/>
    <ds:schemaRef ds:uri="http://purl.org/dc/elements/1.1/"/>
    <ds:schemaRef ds:uri="ff1984ef-b7c9-4fda-874a-b4501de305eb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F1EA45F-9703-495B-A271-F2B03930E33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D55813-0364-4D6D-A687-EC19142B2B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e803a2-c8da-46e9-8d68-6cde8cc6e232"/>
    <ds:schemaRef ds:uri="ff1984ef-b7c9-4fda-874a-b4501de305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Aangeleverd Gemert</vt:lpstr>
      <vt:lpstr>Zonder opmaak</vt:lpstr>
      <vt:lpstr>Lege rekentool</vt:lpstr>
    </vt:vector>
  </TitlesOfParts>
  <Manager/>
  <Company>Gemeente Gemert-Bakel Laarbeek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Oetelaar, Peter van den</dc:creator>
  <cp:keywords/>
  <dc:description/>
  <cp:lastModifiedBy>Broek, Rob van den</cp:lastModifiedBy>
  <cp:revision/>
  <dcterms:created xsi:type="dcterms:W3CDTF">2023-12-05T13:00:17Z</dcterms:created>
  <dcterms:modified xsi:type="dcterms:W3CDTF">2024-11-22T09:17:37Z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0x010100ECD5D1D195F38A438F7ACEABF23F5CAB</vt:lpwstr>
  </property>
</Properties>
</file>